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0"/>
  </bookViews>
  <sheets>
    <sheet name="Conto economico" sheetId="1" r:id="rId1"/>
    <sheet name="PFN" sheetId="2" r:id="rId2"/>
    <sheet name="GAS" sheetId="3" r:id="rId3"/>
    <sheet name="Energia elettrica" sheetId="4" r:id="rId4"/>
    <sheet name="Acqua" sheetId="5" r:id="rId5"/>
    <sheet name="Ambiente" sheetId="6" r:id="rId6"/>
    <sheet name="Altri" sheetId="7" r:id="rId7"/>
  </sheets>
  <definedNames/>
  <calcPr fullCalcOnLoad="1"/>
</workbook>
</file>

<file path=xl/sharedStrings.xml><?xml version="1.0" encoding="utf-8"?>
<sst xmlns="http://schemas.openxmlformats.org/spreadsheetml/2006/main" count="179" uniqueCount="92">
  <si>
    <t xml:space="preserve">€ /000 </t>
  </si>
  <si>
    <t xml:space="preserve">Ricavi </t>
  </si>
  <si>
    <t>Altri ricavi operativi</t>
  </si>
  <si>
    <t xml:space="preserve">Consumi di materie prime e materiali di consumo </t>
  </si>
  <si>
    <t>(al netto della variazione delle rimanenze di materie prime e scorte)</t>
  </si>
  <si>
    <t>Costi per servizi</t>
  </si>
  <si>
    <t>Costi del personale</t>
  </si>
  <si>
    <t>Altre spese operative</t>
  </si>
  <si>
    <t>Costi capitalizzati</t>
  </si>
  <si>
    <t>Utile operativo</t>
  </si>
  <si>
    <t>Proventi finanziari</t>
  </si>
  <si>
    <t>Oneri finanziari</t>
  </si>
  <si>
    <t>Utile prima delle imposte</t>
  </si>
  <si>
    <t xml:space="preserve">Conto economico                                                              </t>
  </si>
  <si>
    <t>Dati quantitativi</t>
  </si>
  <si>
    <t>Var. Ass.</t>
  </si>
  <si>
    <t>Var. %</t>
  </si>
  <si>
    <t>- di cui volumi Trading</t>
  </si>
  <si>
    <t>Inc%</t>
  </si>
  <si>
    <t>Ricavi</t>
  </si>
  <si>
    <t>Costi operativi</t>
  </si>
  <si>
    <t>Margine operativo lordo</t>
  </si>
  <si>
    <t>Margine operativo lordo area</t>
  </si>
  <si>
    <t>Margine operativo lordo gruppo</t>
  </si>
  <si>
    <t>Peso percentuale</t>
  </si>
  <si>
    <t>Fognatura</t>
  </si>
  <si>
    <t>Depurazione</t>
  </si>
  <si>
    <t>Rifiuti urbani</t>
  </si>
  <si>
    <t>Rifiuti da mercato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</si>
  <si>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</si>
  <si>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</si>
  <si>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</si>
  <si>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</si>
  <si>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</si>
  <si>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</si>
  <si>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</si>
  <si>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</si>
  <si>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Illuminazione pubblica</t>
  </si>
  <si>
    <t>Comuni serviti</t>
  </si>
  <si>
    <t>a</t>
  </si>
  <si>
    <t>Disponibilità liquide</t>
  </si>
  <si>
    <t>Altri crediti finanziari correnti</t>
  </si>
  <si>
    <t>Debiti bancari correnti</t>
  </si>
  <si>
    <t>Parte corrente dell'indebitamento bancario</t>
  </si>
  <si>
    <t>Altri debiti finanziari correnti</t>
  </si>
  <si>
    <t>Debiti per locazioni finanziarie scadenti entro l'esercizio successivo</t>
  </si>
  <si>
    <t>Indebitamento finanziario corrente</t>
  </si>
  <si>
    <t>b</t>
  </si>
  <si>
    <t>c</t>
  </si>
  <si>
    <t>d=a+b+c</t>
  </si>
  <si>
    <t>Indebitamento finanziario corrente netto</t>
  </si>
  <si>
    <t>e</t>
  </si>
  <si>
    <t>Crediti finanziari non correnti</t>
  </si>
  <si>
    <t>f</t>
  </si>
  <si>
    <t>Altri debiti finanziari non correnti</t>
  </si>
  <si>
    <t>Debiti per locazioni finanziarie scadenti oltre l'esercizio successivo</t>
  </si>
  <si>
    <t>Indebitamento finanziario non corrente</t>
  </si>
  <si>
    <t>Indebitamento finanziario non corrente netto</t>
  </si>
  <si>
    <t>Indebitamento finanziario netto</t>
  </si>
  <si>
    <t>Imposte del periodo</t>
  </si>
  <si>
    <t>Utile netto del periodo</t>
  </si>
  <si>
    <r>
      <t xml:space="preserve">Posizione Finanziaria Netta </t>
    </r>
    <r>
      <rPr>
        <i/>
        <sz val="10"/>
        <color indexed="8"/>
        <rFont val="Arial Narrow"/>
        <family val="2"/>
      </rPr>
      <t>(Mln €)</t>
    </r>
  </si>
  <si>
    <t>g=e+f</t>
  </si>
  <si>
    <t>h=d+g</t>
  </si>
  <si>
    <r>
      <t xml:space="preserve">Conto economico </t>
    </r>
    <r>
      <rPr>
        <i/>
        <sz val="10"/>
        <color indexed="8"/>
        <rFont val="Arial"/>
        <family val="2"/>
      </rPr>
      <t>(mln €)</t>
    </r>
  </si>
  <si>
    <t>(mln €)</t>
  </si>
  <si>
    <r>
      <t xml:space="preserve">Volumi distribuiti </t>
    </r>
    <r>
      <rPr>
        <i/>
        <sz val="10"/>
        <color indexed="8"/>
        <rFont val="Arial"/>
        <family val="2"/>
      </rPr>
      <t>(milioni di mcubi)</t>
    </r>
  </si>
  <si>
    <r>
      <t xml:space="preserve">Volumi venduti </t>
    </r>
    <r>
      <rPr>
        <i/>
        <sz val="10"/>
        <color indexed="8"/>
        <rFont val="Arial"/>
        <family val="2"/>
      </rPr>
      <t>(milioni di mcubi)</t>
    </r>
  </si>
  <si>
    <r>
      <t xml:space="preserve">Volumi venduti </t>
    </r>
    <r>
      <rPr>
        <i/>
        <sz val="10"/>
        <color indexed="8"/>
        <rFont val="Arial"/>
        <family val="2"/>
      </rPr>
      <t>(Gw/h)</t>
    </r>
  </si>
  <si>
    <r>
      <t xml:space="preserve">Volumi distribuiti </t>
    </r>
    <r>
      <rPr>
        <i/>
        <sz val="10"/>
        <color indexed="8"/>
        <rFont val="Arial"/>
        <family val="2"/>
      </rPr>
      <t>(Gw/h)</t>
    </r>
  </si>
  <si>
    <r>
      <t xml:space="preserve">Dati Quantitativi </t>
    </r>
    <r>
      <rPr>
        <i/>
        <sz val="10"/>
        <color indexed="8"/>
        <rFont val="Arial"/>
        <family val="2"/>
      </rPr>
      <t>(migliaia di tonnellate)</t>
    </r>
  </si>
  <si>
    <t>Rifiuti commercializzati</t>
  </si>
  <si>
    <t>Sottoprodotti impianti</t>
  </si>
  <si>
    <r>
      <t xml:space="preserve">Volumi calore distribuiti </t>
    </r>
    <r>
      <rPr>
        <i/>
        <sz val="10"/>
        <color indexed="8"/>
        <rFont val="Arial"/>
        <family val="2"/>
      </rPr>
      <t>(Gwht)</t>
    </r>
  </si>
  <si>
    <r>
      <t xml:space="preserve">Punti luce </t>
    </r>
    <r>
      <rPr>
        <i/>
        <sz val="10"/>
        <color indexed="8"/>
        <rFont val="Arial"/>
        <family val="2"/>
      </rPr>
      <t>(migliaia)</t>
    </r>
  </si>
  <si>
    <t>Totale gestione finanziaria</t>
  </si>
  <si>
    <t>Attribuibile:</t>
  </si>
  <si>
    <t>Azionisti della Controllante</t>
  </si>
  <si>
    <t>Azionisti di minoranza</t>
  </si>
  <si>
    <t>di cui non ricorrenti</t>
  </si>
  <si>
    <t>Acquedotto</t>
  </si>
  <si>
    <t>Debiti bancari non correnti e obbligazioni emesse</t>
  </si>
  <si>
    <t>Altri ricavi non operativi</t>
  </si>
  <si>
    <t>Ammortamenti, accantonamenti e svalutazioni</t>
  </si>
  <si>
    <t>Quota di utili (perdite) di joint venture e imprese collegate</t>
  </si>
  <si>
    <t>31/03/2013*</t>
  </si>
  <si>
    <t>* Rettificato per tener conto degli effetti IFRS 11</t>
  </si>
  <si>
    <t>-5,6 p.p.</t>
  </si>
  <si>
    <t>+3,3 p.p.</t>
  </si>
  <si>
    <t>+1,3 p.p.</t>
  </si>
  <si>
    <t>-0,5 p.p.</t>
  </si>
  <si>
    <t>+1,4 p.p.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</si>
</sst>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_-* #,##0.0_-;\-* #,##0.0_-;_-* &quot;-&quot;??_-;_-@_-"/>
    <numFmt numFmtId="179" formatCode="_-* #,##0.0_-;\-* #,##0.0_-;_-* &quot;-&quot;?_-;_-@_-"/>
    <numFmt numFmtId="180" formatCode="0.0%"/>
    <numFmt numFmtId="181" formatCode="\+0.0%;\(0.0%\)"/>
    <numFmt numFmtId="182" formatCode="\+#,##0.0;\(#,##0.0\)"/>
    <numFmt numFmtId="183" formatCode="0.0"/>
    <numFmt numFmtId="184" formatCode="\ #,##0.0;\(\ #,##0.0\)"/>
    <numFmt numFmtId="185" formatCode="mmm\-yyyy"/>
    <numFmt numFmtId="186" formatCode="0.0000"/>
    <numFmt numFmtId="187" formatCode="0.000"/>
    <numFmt numFmtId="188" formatCode="[$-410]dddd\ d\ mmmm\ yyyy"/>
    <numFmt numFmtId="189" formatCode="0.00000"/>
    <numFmt numFmtId="190" formatCode="\(#,##0.0\);\+#,##0.0"/>
    <numFmt numFmtId="191" formatCode="#,##0.0"/>
    <numFmt numFmtId="192" formatCode="#,##0.00;\(#,##0\)"/>
  </numFmts>
  <fonts count="49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color indexed="8"/>
      <name val="Arial Narrow"/>
      <family val="2"/>
    </font>
    <font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37" fontId="2" fillId="33" borderId="10" xfId="46" applyFont="1" applyFill="1" applyBorder="1" applyAlignment="1" applyProtection="1">
      <alignment horizontal="left" vertical="center"/>
      <protection hidden="1"/>
    </xf>
    <xf numFmtId="172" fontId="3" fillId="33" borderId="10" xfId="46" applyNumberFormat="1" applyFont="1" applyFill="1" applyBorder="1" applyAlignment="1" applyProtection="1" quotePrefix="1">
      <alignment horizontal="center" vertical="center" wrapText="1"/>
      <protection/>
    </xf>
    <xf numFmtId="37" fontId="4" fillId="34" borderId="10" xfId="46" applyFont="1" applyFill="1" applyBorder="1" applyAlignment="1" applyProtection="1">
      <alignment horizontal="left" vertical="center" wrapText="1"/>
      <protection hidden="1"/>
    </xf>
    <xf numFmtId="37" fontId="4" fillId="0" borderId="0" xfId="46" applyFont="1" applyAlignment="1" applyProtection="1">
      <alignment wrapText="1"/>
      <protection hidden="1"/>
    </xf>
    <xf numFmtId="37" fontId="4" fillId="0" borderId="0" xfId="46" applyFont="1" applyAlignment="1" applyProtection="1" quotePrefix="1">
      <alignment horizontal="left" wrapText="1"/>
      <protection hidden="1"/>
    </xf>
    <xf numFmtId="37" fontId="2" fillId="0" borderId="0" xfId="46" applyFont="1" applyAlignment="1" applyProtection="1">
      <alignment wrapText="1"/>
      <protection hidden="1"/>
    </xf>
    <xf numFmtId="37" fontId="2" fillId="0" borderId="0" xfId="46" applyFont="1" applyFill="1" applyAlignment="1" applyProtection="1">
      <alignment vertical="center"/>
      <protection hidden="1"/>
    </xf>
    <xf numFmtId="37" fontId="4" fillId="0" borderId="0" xfId="46" applyFont="1" applyFill="1" applyAlignment="1" applyProtection="1">
      <alignment vertical="center"/>
      <protection hidden="1"/>
    </xf>
    <xf numFmtId="0" fontId="7" fillId="0" borderId="1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0" fillId="0" borderId="14" xfId="0" applyBorder="1" applyAlignment="1">
      <alignment/>
    </xf>
    <xf numFmtId="178" fontId="4" fillId="0" borderId="0" xfId="43" applyNumberFormat="1" applyFont="1" applyFill="1" applyAlignment="1" applyProtection="1">
      <alignment horizontal="right" vertical="center"/>
      <protection hidden="1"/>
    </xf>
    <xf numFmtId="0" fontId="9" fillId="0" borderId="0" xfId="0" applyFont="1" applyAlignment="1">
      <alignment/>
    </xf>
    <xf numFmtId="37" fontId="2" fillId="0" borderId="10" xfId="46" applyFont="1" applyFill="1" applyBorder="1" applyAlignment="1" applyProtection="1">
      <alignment vertical="center"/>
      <protection hidden="1"/>
    </xf>
    <xf numFmtId="178" fontId="2" fillId="0" borderId="10" xfId="43" applyNumberFormat="1" applyFont="1" applyFill="1" applyBorder="1" applyAlignment="1" applyProtection="1">
      <alignment horizontal="right" vertical="center"/>
      <protection hidden="1"/>
    </xf>
    <xf numFmtId="37" fontId="2" fillId="0" borderId="10" xfId="46" applyFont="1" applyFill="1" applyBorder="1" applyAlignment="1" applyProtection="1">
      <alignment vertical="center"/>
      <protection hidden="1"/>
    </xf>
    <xf numFmtId="178" fontId="2" fillId="0" borderId="10" xfId="43" applyNumberFormat="1" applyFont="1" applyBorder="1" applyAlignment="1" applyProtection="1">
      <alignment horizontal="center" vertical="center"/>
      <protection hidden="1"/>
    </xf>
    <xf numFmtId="37" fontId="4" fillId="0" borderId="0" xfId="46" applyFont="1" applyFill="1" applyAlignment="1" applyProtection="1">
      <alignment horizontal="left" vertical="center"/>
      <protection hidden="1"/>
    </xf>
    <xf numFmtId="178" fontId="2" fillId="0" borderId="0" xfId="43" applyNumberFormat="1" applyFont="1" applyBorder="1" applyAlignment="1" applyProtection="1">
      <alignment vertical="center"/>
      <protection hidden="1"/>
    </xf>
    <xf numFmtId="180" fontId="7" fillId="0" borderId="15" xfId="49" applyNumberFormat="1" applyFont="1" applyBorder="1" applyAlignment="1">
      <alignment wrapText="1"/>
    </xf>
    <xf numFmtId="181" fontId="7" fillId="0" borderId="12" xfId="49" applyNumberFormat="1" applyFont="1" applyBorder="1" applyAlignment="1">
      <alignment wrapText="1"/>
    </xf>
    <xf numFmtId="181" fontId="7" fillId="0" borderId="14" xfId="49" applyNumberFormat="1" applyFont="1" applyBorder="1" applyAlignment="1">
      <alignment wrapText="1"/>
    </xf>
    <xf numFmtId="182" fontId="7" fillId="0" borderId="0" xfId="0" applyNumberFormat="1" applyFont="1" applyBorder="1" applyAlignment="1">
      <alignment wrapText="1"/>
    </xf>
    <xf numFmtId="182" fontId="7" fillId="0" borderId="15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6" fillId="0" borderId="11" xfId="0" applyFont="1" applyBorder="1" applyAlignment="1">
      <alignment wrapText="1"/>
    </xf>
    <xf numFmtId="182" fontId="6" fillId="0" borderId="0" xfId="0" applyNumberFormat="1" applyFont="1" applyBorder="1" applyAlignment="1">
      <alignment wrapText="1"/>
    </xf>
    <xf numFmtId="181" fontId="6" fillId="0" borderId="12" xfId="49" applyNumberFormat="1" applyFont="1" applyBorder="1" applyAlignment="1">
      <alignment wrapText="1"/>
    </xf>
    <xf numFmtId="178" fontId="7" fillId="0" borderId="0" xfId="43" applyNumberFormat="1" applyFont="1" applyBorder="1" applyAlignment="1">
      <alignment wrapText="1"/>
    </xf>
    <xf numFmtId="184" fontId="1" fillId="0" borderId="0" xfId="43" applyNumberFormat="1" applyFont="1" applyFill="1" applyBorder="1" applyAlignment="1" applyProtection="1">
      <alignment vertical="center"/>
      <protection locked="0"/>
    </xf>
    <xf numFmtId="184" fontId="4" fillId="0" borderId="0" xfId="43" applyNumberFormat="1" applyFont="1" applyFill="1" applyAlignment="1" applyProtection="1">
      <alignment horizontal="right" vertical="center"/>
      <protection hidden="1"/>
    </xf>
    <xf numFmtId="184" fontId="5" fillId="0" borderId="10" xfId="43" applyNumberFormat="1" applyFont="1" applyFill="1" applyBorder="1" applyAlignment="1" applyProtection="1">
      <alignment vertical="center"/>
      <protection locked="0"/>
    </xf>
    <xf numFmtId="184" fontId="2" fillId="0" borderId="10" xfId="43" applyNumberFormat="1" applyFont="1" applyFill="1" applyBorder="1" applyAlignment="1" applyProtection="1">
      <alignment horizontal="right" vertical="center"/>
      <protection hidden="1"/>
    </xf>
    <xf numFmtId="182" fontId="7" fillId="0" borderId="0" xfId="43" applyNumberFormat="1" applyFont="1" applyBorder="1" applyAlignment="1">
      <alignment wrapText="1"/>
    </xf>
    <xf numFmtId="181" fontId="7" fillId="0" borderId="12" xfId="49" applyNumberFormat="1" applyFont="1" applyBorder="1" applyAlignment="1">
      <alignment wrapText="1"/>
    </xf>
    <xf numFmtId="178" fontId="6" fillId="0" borderId="0" xfId="43" applyNumberFormat="1" applyFont="1" applyBorder="1" applyAlignment="1">
      <alignment wrapText="1"/>
    </xf>
    <xf numFmtId="37" fontId="2" fillId="0" borderId="10" xfId="46" applyFont="1" applyBorder="1" applyAlignment="1" applyProtection="1">
      <alignment wrapText="1"/>
      <protection hidden="1"/>
    </xf>
    <xf numFmtId="37" fontId="2" fillId="34" borderId="10" xfId="46" applyFont="1" applyFill="1" applyBorder="1" applyAlignment="1" applyProtection="1">
      <alignment horizontal="left" vertical="center"/>
      <protection hidden="1"/>
    </xf>
    <xf numFmtId="172" fontId="3" fillId="34" borderId="10" xfId="46" applyNumberFormat="1" applyFont="1" applyFill="1" applyBorder="1" applyAlignment="1" applyProtection="1" quotePrefix="1">
      <alignment horizontal="center" vertical="center" wrapText="1"/>
      <protection/>
    </xf>
    <xf numFmtId="0" fontId="6" fillId="0" borderId="16" xfId="0" applyFont="1" applyBorder="1" applyAlignment="1">
      <alignment wrapText="1"/>
    </xf>
    <xf numFmtId="183" fontId="6" fillId="0" borderId="10" xfId="0" applyNumberFormat="1" applyFont="1" applyBorder="1" applyAlignment="1">
      <alignment wrapText="1"/>
    </xf>
    <xf numFmtId="182" fontId="6" fillId="0" borderId="10" xfId="0" applyNumberFormat="1" applyFont="1" applyBorder="1" applyAlignment="1">
      <alignment wrapText="1"/>
    </xf>
    <xf numFmtId="181" fontId="6" fillId="0" borderId="17" xfId="49" applyNumberFormat="1" applyFont="1" applyBorder="1" applyAlignment="1">
      <alignment wrapText="1"/>
    </xf>
    <xf numFmtId="183" fontId="0" fillId="0" borderId="0" xfId="0" applyNumberFormat="1" applyAlignment="1">
      <alignment/>
    </xf>
    <xf numFmtId="183" fontId="0" fillId="0" borderId="0" xfId="0" applyNumberFormat="1" applyFill="1" applyAlignment="1">
      <alignment/>
    </xf>
    <xf numFmtId="183" fontId="9" fillId="0" borderId="10" xfId="0" applyNumberFormat="1" applyFont="1" applyBorder="1" applyAlignment="1">
      <alignment/>
    </xf>
    <xf numFmtId="183" fontId="6" fillId="0" borderId="0" xfId="0" applyNumberFormat="1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78" fontId="6" fillId="0" borderId="10" xfId="43" applyNumberFormat="1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178" fontId="12" fillId="0" borderId="0" xfId="43" applyNumberFormat="1" applyFont="1" applyBorder="1" applyAlignment="1">
      <alignment wrapText="1"/>
    </xf>
    <xf numFmtId="182" fontId="12" fillId="0" borderId="0" xfId="0" applyNumberFormat="1" applyFont="1" applyBorder="1" applyAlignment="1">
      <alignment wrapText="1"/>
    </xf>
    <xf numFmtId="181" fontId="12" fillId="0" borderId="0" xfId="49" applyNumberFormat="1" applyFont="1" applyBorder="1" applyAlignment="1">
      <alignment wrapText="1"/>
    </xf>
    <xf numFmtId="181" fontId="12" fillId="0" borderId="12" xfId="49" applyNumberFormat="1" applyFont="1" applyBorder="1" applyAlignment="1">
      <alignment wrapText="1"/>
    </xf>
    <xf numFmtId="176" fontId="5" fillId="0" borderId="0" xfId="46" applyNumberFormat="1" applyFont="1" applyFill="1" applyBorder="1" applyProtection="1">
      <alignment/>
      <protection locked="0"/>
    </xf>
    <xf numFmtId="176" fontId="1" fillId="0" borderId="0" xfId="46" applyNumberFormat="1" applyFill="1" applyBorder="1" applyProtection="1">
      <alignment/>
      <protection locked="0"/>
    </xf>
    <xf numFmtId="176" fontId="0" fillId="0" borderId="0" xfId="0" applyNumberFormat="1" applyAlignment="1">
      <alignment/>
    </xf>
    <xf numFmtId="176" fontId="4" fillId="0" borderId="0" xfId="46" applyNumberFormat="1" applyFont="1" applyProtection="1">
      <alignment/>
      <protection hidden="1"/>
    </xf>
    <xf numFmtId="176" fontId="5" fillId="0" borderId="10" xfId="46" applyNumberFormat="1" applyFont="1" applyFill="1" applyBorder="1" applyProtection="1">
      <alignment/>
      <protection locked="0"/>
    </xf>
    <xf numFmtId="176" fontId="4" fillId="0" borderId="0" xfId="46" applyNumberFormat="1" applyFont="1" applyFill="1" applyAlignment="1" applyProtection="1">
      <alignment horizontal="right"/>
      <protection hidden="1"/>
    </xf>
    <xf numFmtId="176" fontId="10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190" fontId="7" fillId="0" borderId="0" xfId="0" applyNumberFormat="1" applyFont="1" applyBorder="1" applyAlignment="1">
      <alignment wrapText="1"/>
    </xf>
    <xf numFmtId="0" fontId="12" fillId="0" borderId="11" xfId="0" applyFont="1" applyBorder="1" applyAlignment="1">
      <alignment horizontal="right" wrapText="1"/>
    </xf>
    <xf numFmtId="49" fontId="10" fillId="0" borderId="0" xfId="0" applyNumberFormat="1" applyFont="1" applyAlignment="1">
      <alignment horizontal="left"/>
    </xf>
    <xf numFmtId="37" fontId="2" fillId="0" borderId="0" xfId="46" applyFont="1" applyBorder="1" applyAlignment="1" applyProtection="1">
      <alignment wrapText="1"/>
      <protection hidden="1"/>
    </xf>
    <xf numFmtId="183" fontId="0" fillId="0" borderId="0" xfId="0" applyNumberFormat="1" applyBorder="1" applyAlignment="1">
      <alignment/>
    </xf>
    <xf numFmtId="181" fontId="7" fillId="0" borderId="0" xfId="49" applyNumberFormat="1" applyFont="1" applyBorder="1" applyAlignment="1">
      <alignment wrapText="1"/>
    </xf>
    <xf numFmtId="37" fontId="11" fillId="0" borderId="0" xfId="46" applyFont="1" applyAlignment="1" applyProtection="1">
      <alignment horizontal="right" wrapText="1"/>
      <protection hidden="1"/>
    </xf>
    <xf numFmtId="180" fontId="13" fillId="0" borderId="0" xfId="49" applyNumberFormat="1" applyFont="1" applyBorder="1" applyAlignment="1">
      <alignment wrapText="1"/>
    </xf>
    <xf numFmtId="181" fontId="14" fillId="0" borderId="0" xfId="49" applyNumberFormat="1" applyFont="1" applyBorder="1" applyAlignment="1">
      <alignment wrapText="1"/>
    </xf>
    <xf numFmtId="180" fontId="14" fillId="0" borderId="0" xfId="49" applyNumberFormat="1" applyFont="1" applyBorder="1" applyAlignment="1">
      <alignment wrapText="1"/>
    </xf>
    <xf numFmtId="180" fontId="13" fillId="0" borderId="10" xfId="49" applyNumberFormat="1" applyFont="1" applyBorder="1" applyAlignment="1">
      <alignment wrapText="1"/>
    </xf>
    <xf numFmtId="180" fontId="7" fillId="0" borderId="15" xfId="49" applyNumberFormat="1" applyFont="1" applyFill="1" applyBorder="1" applyAlignment="1">
      <alignment wrapText="1"/>
    </xf>
    <xf numFmtId="0" fontId="6" fillId="13" borderId="16" xfId="0" applyFont="1" applyFill="1" applyBorder="1" applyAlignment="1">
      <alignment horizontal="center" vertical="center" wrapText="1"/>
    </xf>
    <xf numFmtId="15" fontId="6" fillId="13" borderId="10" xfId="0" applyNumberFormat="1" applyFont="1" applyFill="1" applyBorder="1" applyAlignment="1">
      <alignment horizontal="right" vertical="center" wrapText="1"/>
    </xf>
    <xf numFmtId="15" fontId="13" fillId="13" borderId="10" xfId="0" applyNumberFormat="1" applyFont="1" applyFill="1" applyBorder="1" applyAlignment="1">
      <alignment horizontal="right" vertical="center" wrapText="1"/>
    </xf>
    <xf numFmtId="0" fontId="13" fillId="13" borderId="10" xfId="0" applyFont="1" applyFill="1" applyBorder="1" applyAlignment="1">
      <alignment horizontal="right" vertical="center" wrapText="1"/>
    </xf>
    <xf numFmtId="0" fontId="6" fillId="13" borderId="10" xfId="0" applyFont="1" applyFill="1" applyBorder="1" applyAlignment="1">
      <alignment horizontal="right" vertical="center" wrapText="1"/>
    </xf>
    <xf numFmtId="15" fontId="6" fillId="13" borderId="17" xfId="0" applyNumberFormat="1" applyFont="1" applyFill="1" applyBorder="1" applyAlignment="1">
      <alignment horizontal="right" vertical="center" wrapText="1"/>
    </xf>
    <xf numFmtId="0" fontId="6" fillId="13" borderId="17" xfId="0" applyFont="1" applyFill="1" applyBorder="1" applyAlignment="1">
      <alignment horizontal="right" vertical="center" wrapText="1"/>
    </xf>
    <xf numFmtId="0" fontId="12" fillId="13" borderId="16" xfId="0" applyFont="1" applyFill="1" applyBorder="1" applyAlignment="1">
      <alignment horizontal="center" vertical="center" wrapText="1"/>
    </xf>
    <xf numFmtId="0" fontId="6" fillId="30" borderId="16" xfId="0" applyFont="1" applyFill="1" applyBorder="1" applyAlignment="1">
      <alignment horizontal="center" vertical="center" wrapText="1"/>
    </xf>
    <xf numFmtId="0" fontId="12" fillId="30" borderId="16" xfId="0" applyFont="1" applyFill="1" applyBorder="1" applyAlignment="1">
      <alignment horizontal="center" vertical="center" wrapText="1"/>
    </xf>
    <xf numFmtId="0" fontId="6" fillId="16" borderId="16" xfId="0" applyFont="1" applyFill="1" applyBorder="1" applyAlignment="1">
      <alignment horizontal="center" vertical="center" wrapText="1"/>
    </xf>
    <xf numFmtId="0" fontId="12" fillId="16" borderId="16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12" fillId="36" borderId="16" xfId="0" applyFont="1" applyFill="1" applyBorder="1" applyAlignment="1">
      <alignment horizontal="center" vertical="center" wrapText="1"/>
    </xf>
    <xf numFmtId="15" fontId="13" fillId="30" borderId="10" xfId="0" applyNumberFormat="1" applyFont="1" applyFill="1" applyBorder="1" applyAlignment="1">
      <alignment horizontal="right" vertical="center" wrapText="1"/>
    </xf>
    <xf numFmtId="15" fontId="6" fillId="30" borderId="10" xfId="0" applyNumberFormat="1" applyFont="1" applyFill="1" applyBorder="1" applyAlignment="1">
      <alignment horizontal="right" vertical="center" wrapText="1"/>
    </xf>
    <xf numFmtId="0" fontId="6" fillId="30" borderId="10" xfId="0" applyFont="1" applyFill="1" applyBorder="1" applyAlignment="1">
      <alignment horizontal="right" vertical="center" wrapText="1"/>
    </xf>
    <xf numFmtId="15" fontId="6" fillId="30" borderId="17" xfId="0" applyNumberFormat="1" applyFont="1" applyFill="1" applyBorder="1" applyAlignment="1">
      <alignment horizontal="right" vertical="center" wrapText="1"/>
    </xf>
    <xf numFmtId="0" fontId="6" fillId="30" borderId="17" xfId="0" applyFont="1" applyFill="1" applyBorder="1" applyAlignment="1">
      <alignment horizontal="right" vertical="center" wrapText="1"/>
    </xf>
    <xf numFmtId="15" fontId="6" fillId="36" borderId="10" xfId="0" applyNumberFormat="1" applyFont="1" applyFill="1" applyBorder="1" applyAlignment="1">
      <alignment horizontal="right" vertical="center" wrapText="1"/>
    </xf>
    <xf numFmtId="0" fontId="6" fillId="36" borderId="10" xfId="0" applyFont="1" applyFill="1" applyBorder="1" applyAlignment="1">
      <alignment horizontal="right" vertical="center" wrapText="1"/>
    </xf>
    <xf numFmtId="15" fontId="6" fillId="36" borderId="17" xfId="0" applyNumberFormat="1" applyFont="1" applyFill="1" applyBorder="1" applyAlignment="1">
      <alignment horizontal="right" vertical="center" wrapText="1"/>
    </xf>
    <xf numFmtId="0" fontId="6" fillId="36" borderId="17" xfId="0" applyFont="1" applyFill="1" applyBorder="1" applyAlignment="1">
      <alignment horizontal="right" vertical="center" wrapText="1"/>
    </xf>
    <xf numFmtId="15" fontId="6" fillId="16" borderId="10" xfId="0" applyNumberFormat="1" applyFont="1" applyFill="1" applyBorder="1" applyAlignment="1">
      <alignment horizontal="right" vertical="center" wrapText="1"/>
    </xf>
    <xf numFmtId="0" fontId="6" fillId="16" borderId="10" xfId="0" applyFont="1" applyFill="1" applyBorder="1" applyAlignment="1">
      <alignment horizontal="right" vertical="center" wrapText="1"/>
    </xf>
    <xf numFmtId="15" fontId="6" fillId="16" borderId="17" xfId="0" applyNumberFormat="1" applyFont="1" applyFill="1" applyBorder="1" applyAlignment="1">
      <alignment horizontal="right" vertical="center" wrapText="1"/>
    </xf>
    <xf numFmtId="0" fontId="6" fillId="16" borderId="17" xfId="0" applyFont="1" applyFill="1" applyBorder="1" applyAlignment="1">
      <alignment horizontal="right" vertical="center" wrapText="1"/>
    </xf>
    <xf numFmtId="15" fontId="6" fillId="35" borderId="10" xfId="0" applyNumberFormat="1" applyFont="1" applyFill="1" applyBorder="1" applyAlignment="1">
      <alignment horizontal="right" vertical="center" wrapText="1"/>
    </xf>
    <xf numFmtId="0" fontId="6" fillId="35" borderId="10" xfId="0" applyFont="1" applyFill="1" applyBorder="1" applyAlignment="1">
      <alignment horizontal="right" vertical="center" wrapText="1"/>
    </xf>
    <xf numFmtId="15" fontId="6" fillId="35" borderId="17" xfId="0" applyNumberFormat="1" applyFont="1" applyFill="1" applyBorder="1" applyAlignment="1">
      <alignment horizontal="right" vertical="center" wrapText="1"/>
    </xf>
    <xf numFmtId="0" fontId="6" fillId="35" borderId="17" xfId="0" applyFont="1" applyFill="1" applyBorder="1" applyAlignment="1">
      <alignment horizontal="right" vertical="center" wrapText="1"/>
    </xf>
    <xf numFmtId="15" fontId="13" fillId="36" borderId="10" xfId="0" applyNumberFormat="1" applyFont="1" applyFill="1" applyBorder="1" applyAlignment="1">
      <alignment horizontal="right" vertical="center" wrapText="1"/>
    </xf>
    <xf numFmtId="15" fontId="13" fillId="16" borderId="10" xfId="0" applyNumberFormat="1" applyFont="1" applyFill="1" applyBorder="1" applyAlignment="1">
      <alignment horizontal="right" vertical="center" wrapText="1"/>
    </xf>
    <xf numFmtId="0" fontId="13" fillId="16" borderId="10" xfId="0" applyFont="1" applyFill="1" applyBorder="1" applyAlignment="1">
      <alignment horizontal="right" vertical="center" wrapText="1"/>
    </xf>
    <xf numFmtId="15" fontId="13" fillId="35" borderId="10" xfId="0" applyNumberFormat="1" applyFont="1" applyFill="1" applyBorder="1" applyAlignment="1">
      <alignment horizontal="right" vertical="center" wrapText="1"/>
    </xf>
    <xf numFmtId="0" fontId="13" fillId="35" borderId="10" xfId="0" applyFont="1" applyFill="1" applyBorder="1" applyAlignment="1">
      <alignment horizontal="right" vertical="center" wrapText="1"/>
    </xf>
    <xf numFmtId="37" fontId="2" fillId="34" borderId="18" xfId="46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37" fontId="4" fillId="0" borderId="15" xfId="46" applyFont="1" applyBorder="1" applyAlignment="1" applyProtection="1">
      <alignment wrapText="1"/>
      <protection hidden="1"/>
    </xf>
    <xf numFmtId="176" fontId="1" fillId="0" borderId="15" xfId="46" applyNumberFormat="1" applyFill="1" applyBorder="1" applyProtection="1">
      <alignment/>
      <protection locked="0"/>
    </xf>
    <xf numFmtId="183" fontId="9" fillId="0" borderId="0" xfId="0" applyNumberFormat="1" applyFont="1" applyFill="1" applyAlignment="1">
      <alignment/>
    </xf>
    <xf numFmtId="182" fontId="7" fillId="0" borderId="0" xfId="0" applyNumberFormat="1" applyFont="1" applyFill="1" applyBorder="1" applyAlignment="1">
      <alignment wrapText="1"/>
    </xf>
    <xf numFmtId="184" fontId="7" fillId="0" borderId="0" xfId="43" applyNumberFormat="1" applyFont="1" applyFill="1" applyBorder="1" applyAlignment="1">
      <alignment wrapText="1"/>
    </xf>
    <xf numFmtId="178" fontId="7" fillId="0" borderId="0" xfId="43" applyNumberFormat="1" applyFont="1" applyFill="1" applyBorder="1" applyAlignment="1">
      <alignment wrapText="1"/>
    </xf>
    <xf numFmtId="178" fontId="12" fillId="0" borderId="0" xfId="43" applyNumberFormat="1" applyFont="1" applyFill="1" applyBorder="1" applyAlignment="1">
      <alignment wrapText="1"/>
    </xf>
    <xf numFmtId="183" fontId="0" fillId="0" borderId="15" xfId="0" applyNumberFormat="1" applyFill="1" applyBorder="1" applyAlignment="1">
      <alignment/>
    </xf>
    <xf numFmtId="181" fontId="7" fillId="0" borderId="12" xfId="49" applyNumberFormat="1" applyFont="1" applyFill="1" applyBorder="1" applyAlignment="1">
      <alignment wrapText="1"/>
    </xf>
    <xf numFmtId="0" fontId="0" fillId="0" borderId="14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0" fontId="13" fillId="0" borderId="0" xfId="49" applyNumberFormat="1" applyFont="1" applyFill="1" applyBorder="1" applyAlignment="1">
      <alignment wrapText="1"/>
    </xf>
    <xf numFmtId="181" fontId="14" fillId="0" borderId="0" xfId="49" applyNumberFormat="1" applyFont="1" applyFill="1" applyBorder="1" applyAlignment="1">
      <alignment wrapText="1"/>
    </xf>
    <xf numFmtId="180" fontId="14" fillId="0" borderId="0" xfId="49" applyNumberFormat="1" applyFont="1" applyFill="1" applyBorder="1" applyAlignment="1">
      <alignment wrapText="1"/>
    </xf>
    <xf numFmtId="183" fontId="6" fillId="0" borderId="10" xfId="0" applyNumberFormat="1" applyFont="1" applyFill="1" applyBorder="1" applyAlignment="1">
      <alignment wrapText="1"/>
    </xf>
    <xf numFmtId="180" fontId="13" fillId="0" borderId="10" xfId="49" applyNumberFormat="1" applyFont="1" applyFill="1" applyBorder="1" applyAlignment="1">
      <alignment wrapText="1"/>
    </xf>
    <xf numFmtId="183" fontId="7" fillId="0" borderId="15" xfId="0" applyNumberFormat="1" applyFont="1" applyFill="1" applyBorder="1" applyAlignment="1">
      <alignment wrapText="1"/>
    </xf>
    <xf numFmtId="0" fontId="0" fillId="0" borderId="15" xfId="0" applyFill="1" applyBorder="1" applyAlignment="1">
      <alignment/>
    </xf>
    <xf numFmtId="37" fontId="4" fillId="0" borderId="0" xfId="46" applyFont="1" applyFill="1" applyAlignment="1" applyProtection="1">
      <alignment vertical="center"/>
      <protection hidden="1"/>
    </xf>
    <xf numFmtId="37" fontId="4" fillId="0" borderId="0" xfId="46" applyFont="1" applyAlignment="1" applyProtection="1">
      <alignment wrapText="1"/>
      <protection hidden="1"/>
    </xf>
    <xf numFmtId="0" fontId="7" fillId="0" borderId="15" xfId="0" applyFont="1" applyFill="1" applyBorder="1" applyAlignment="1" quotePrefix="1">
      <alignment horizontal="right" wrapText="1"/>
    </xf>
    <xf numFmtId="0" fontId="10" fillId="0" borderId="0" xfId="0" applyFont="1" applyAlignment="1">
      <alignment/>
    </xf>
    <xf numFmtId="180" fontId="0" fillId="0" borderId="0" xfId="0" applyNumberForma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Cons_HERA_mar04_Poli_7tris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66675</xdr:rowOff>
    </xdr:from>
    <xdr:to>
      <xdr:col>1</xdr:col>
      <xdr:colOff>1123950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57150</xdr:rowOff>
    </xdr:from>
    <xdr:to>
      <xdr:col>1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51.140625" style="0" customWidth="1"/>
    <col min="3" max="4" width="10.57421875" style="0" bestFit="1" customWidth="1"/>
  </cols>
  <sheetData>
    <row r="1" ht="15" customHeight="1"/>
    <row r="2" ht="25.5" customHeight="1"/>
    <row r="3" spans="2:4" ht="12.75">
      <c r="B3" s="1" t="s">
        <v>13</v>
      </c>
      <c r="C3" s="2"/>
      <c r="D3" s="2"/>
    </row>
    <row r="4" spans="2:4" ht="12.75">
      <c r="B4" s="3" t="s">
        <v>0</v>
      </c>
      <c r="C4" s="41">
        <v>41729</v>
      </c>
      <c r="D4" s="41" t="s">
        <v>85</v>
      </c>
    </row>
    <row r="5" spans="2:4" ht="12.75">
      <c r="B5" s="6" t="s">
        <v>1</v>
      </c>
      <c r="C5" s="57">
        <v>1226575</v>
      </c>
      <c r="D5" s="57">
        <v>1393091</v>
      </c>
    </row>
    <row r="6" spans="2:4" ht="12.75">
      <c r="B6" s="4" t="s">
        <v>2</v>
      </c>
      <c r="C6" s="58">
        <v>65852</v>
      </c>
      <c r="D6" s="58">
        <v>48703</v>
      </c>
    </row>
    <row r="7" spans="2:4" ht="12.75">
      <c r="B7" s="4" t="s">
        <v>3</v>
      </c>
      <c r="C7" s="59"/>
      <c r="D7" s="59"/>
    </row>
    <row r="8" spans="2:4" ht="11.25" customHeight="1">
      <c r="B8" s="5" t="s">
        <v>4</v>
      </c>
      <c r="C8" s="60">
        <v>-638610</v>
      </c>
      <c r="D8" s="60">
        <v>-796519</v>
      </c>
    </row>
    <row r="9" spans="2:4" ht="12.75">
      <c r="B9" s="4" t="s">
        <v>5</v>
      </c>
      <c r="C9" s="58">
        <v>-243202</v>
      </c>
      <c r="D9" s="58">
        <v>-243039</v>
      </c>
    </row>
    <row r="10" spans="2:4" ht="12.75">
      <c r="B10" s="4" t="s">
        <v>6</v>
      </c>
      <c r="C10" s="58">
        <v>-127125</v>
      </c>
      <c r="D10" s="58">
        <v>-123032</v>
      </c>
    </row>
    <row r="11" spans="2:4" ht="12.75">
      <c r="B11" s="137" t="s">
        <v>83</v>
      </c>
      <c r="C11" s="58">
        <v>-102708</v>
      </c>
      <c r="D11" s="58">
        <v>-98474</v>
      </c>
    </row>
    <row r="12" spans="2:4" ht="12.75">
      <c r="B12" s="4" t="s">
        <v>7</v>
      </c>
      <c r="C12" s="58">
        <v>-11551</v>
      </c>
      <c r="D12" s="58">
        <v>-11178</v>
      </c>
    </row>
    <row r="13" spans="2:4" ht="12.75">
      <c r="B13" s="4" t="s">
        <v>8</v>
      </c>
      <c r="C13" s="58">
        <v>3669</v>
      </c>
      <c r="D13" s="58">
        <v>3086</v>
      </c>
    </row>
    <row r="14" spans="2:4" ht="12.75">
      <c r="B14" s="4"/>
      <c r="C14" s="60"/>
      <c r="D14" s="60"/>
    </row>
    <row r="15" spans="2:4" ht="12.75">
      <c r="B15" s="39" t="s">
        <v>9</v>
      </c>
      <c r="C15" s="61">
        <f>SUM(C5:C13)</f>
        <v>172900</v>
      </c>
      <c r="D15" s="61">
        <f>SUM(D5:D13)</f>
        <v>172638</v>
      </c>
    </row>
    <row r="16" spans="2:4" ht="12.75">
      <c r="B16" s="4"/>
      <c r="C16" s="59"/>
      <c r="D16" s="59"/>
    </row>
    <row r="17" spans="2:4" ht="12.75">
      <c r="B17" s="137" t="s">
        <v>84</v>
      </c>
      <c r="C17" s="62">
        <v>2150</v>
      </c>
      <c r="D17" s="62">
        <v>6281</v>
      </c>
    </row>
    <row r="18" spans="2:4" ht="12.75">
      <c r="B18" s="4" t="s">
        <v>10</v>
      </c>
      <c r="C18" s="62">
        <v>45510</v>
      </c>
      <c r="D18" s="62">
        <v>22635</v>
      </c>
    </row>
    <row r="19" spans="2:4" ht="12.75">
      <c r="B19" s="4" t="s">
        <v>11</v>
      </c>
      <c r="C19" s="62">
        <v>-80109</v>
      </c>
      <c r="D19" s="62">
        <v>-57545</v>
      </c>
    </row>
    <row r="20" spans="2:4" ht="12.75">
      <c r="B20" s="71" t="s">
        <v>79</v>
      </c>
      <c r="C20" s="59"/>
      <c r="D20" s="59"/>
    </row>
    <row r="21" spans="2:4" ht="12.75">
      <c r="B21" s="39" t="s">
        <v>75</v>
      </c>
      <c r="C21" s="61">
        <f>SUM(C17:C19)</f>
        <v>-32449</v>
      </c>
      <c r="D21" s="61">
        <f>SUM(D17:D19)</f>
        <v>-28629</v>
      </c>
    </row>
    <row r="22" spans="2:4" ht="12.75">
      <c r="B22" s="4"/>
      <c r="C22" s="59"/>
      <c r="D22" s="59"/>
    </row>
    <row r="23" spans="2:4" ht="12.75">
      <c r="B23" s="137" t="s">
        <v>82</v>
      </c>
      <c r="C23" s="62">
        <v>0</v>
      </c>
      <c r="D23" s="62">
        <v>42709</v>
      </c>
    </row>
    <row r="24" spans="2:4" ht="12.75">
      <c r="B24" s="4"/>
      <c r="C24" s="59"/>
      <c r="D24" s="59"/>
    </row>
    <row r="25" spans="2:4" ht="12.75">
      <c r="B25" s="39" t="s">
        <v>12</v>
      </c>
      <c r="C25" s="61">
        <f>C15+C21+C23</f>
        <v>140451</v>
      </c>
      <c r="D25" s="61">
        <f>D15+D21+D23</f>
        <v>186718</v>
      </c>
    </row>
    <row r="26" spans="2:4" ht="12.75">
      <c r="B26" s="6"/>
      <c r="C26" s="57"/>
      <c r="D26" s="57"/>
    </row>
    <row r="27" spans="2:4" ht="12.75">
      <c r="B27" s="4" t="s">
        <v>59</v>
      </c>
      <c r="C27" s="62">
        <v>-51333</v>
      </c>
      <c r="D27" s="62">
        <v>-57347</v>
      </c>
    </row>
    <row r="28" spans="3:4" ht="12.75">
      <c r="C28" s="59"/>
      <c r="D28" s="59"/>
    </row>
    <row r="29" spans="2:4" ht="12.75">
      <c r="B29" s="39" t="s">
        <v>60</v>
      </c>
      <c r="C29" s="61">
        <f>C25+C27</f>
        <v>89118</v>
      </c>
      <c r="D29" s="61">
        <f>D25+D27</f>
        <v>129371</v>
      </c>
    </row>
    <row r="30" spans="2:4" ht="7.5" customHeight="1">
      <c r="B30" s="68"/>
      <c r="C30" s="57"/>
      <c r="D30" s="57"/>
    </row>
    <row r="31" spans="2:4" ht="12.75">
      <c r="B31" s="67" t="s">
        <v>76</v>
      </c>
      <c r="C31" s="63"/>
      <c r="D31" s="63"/>
    </row>
    <row r="32" spans="2:4" ht="12.75">
      <c r="B32" s="4" t="s">
        <v>77</v>
      </c>
      <c r="C32" s="58">
        <v>83215</v>
      </c>
      <c r="D32" s="58">
        <v>123480</v>
      </c>
    </row>
    <row r="33" spans="2:4" ht="12.75">
      <c r="B33" s="118" t="s">
        <v>78</v>
      </c>
      <c r="C33" s="119">
        <v>5903</v>
      </c>
      <c r="D33" s="119">
        <v>5891</v>
      </c>
    </row>
    <row r="36" ht="12.75">
      <c r="B36" s="139" t="s">
        <v>86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5:C16 C20:C22 C28 C24:C26" formulaRange="1" unlockedFormula="1"/>
    <ignoredError sqref="C29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30"/>
  <sheetViews>
    <sheetView zoomScalePageLayoutView="0" workbookViewId="0" topLeftCell="A1">
      <selection activeCell="D6" sqref="D6:D27"/>
    </sheetView>
  </sheetViews>
  <sheetFormatPr defaultColWidth="9.140625" defaultRowHeight="12.75"/>
  <cols>
    <col min="1" max="1" width="8.421875" style="0" bestFit="1" customWidth="1"/>
    <col min="2" max="2" width="49.57421875" style="0" bestFit="1" customWidth="1"/>
    <col min="3" max="4" width="15.421875" style="0" customWidth="1"/>
  </cols>
  <sheetData>
    <row r="5" spans="1:4" ht="14.25" customHeight="1">
      <c r="A5" s="115"/>
      <c r="B5" s="40" t="s">
        <v>61</v>
      </c>
      <c r="C5" s="41">
        <v>41729</v>
      </c>
      <c r="D5" s="41" t="s">
        <v>85</v>
      </c>
    </row>
    <row r="6" spans="1:4" ht="12.75">
      <c r="A6" s="116" t="s">
        <v>39</v>
      </c>
      <c r="B6" s="16" t="s">
        <v>40</v>
      </c>
      <c r="C6" s="19">
        <v>836.3</v>
      </c>
      <c r="D6" s="19">
        <v>926.9</v>
      </c>
    </row>
    <row r="7" spans="2:4" ht="12.75">
      <c r="B7" s="8"/>
      <c r="C7" s="14"/>
      <c r="D7" s="14"/>
    </row>
    <row r="8" spans="1:4" s="15" customFormat="1" ht="12.75">
      <c r="A8" s="117" t="s">
        <v>47</v>
      </c>
      <c r="B8" s="18" t="s">
        <v>41</v>
      </c>
      <c r="C8" s="17">
        <v>78.4</v>
      </c>
      <c r="D8" s="17">
        <v>84.9</v>
      </c>
    </row>
    <row r="9" spans="2:4" ht="12.75">
      <c r="B9" s="8"/>
      <c r="C9" s="14"/>
      <c r="D9" s="14"/>
    </row>
    <row r="10" spans="2:4" ht="12.75">
      <c r="B10" s="8" t="s">
        <v>42</v>
      </c>
      <c r="C10" s="33">
        <v>-102.2</v>
      </c>
      <c r="D10" s="33">
        <v>-227.6</v>
      </c>
    </row>
    <row r="11" spans="2:4" ht="12.75">
      <c r="B11" s="8" t="s">
        <v>43</v>
      </c>
      <c r="C11" s="33">
        <v>-284.6</v>
      </c>
      <c r="D11" s="33">
        <v>-110.5</v>
      </c>
    </row>
    <row r="12" spans="2:4" ht="12.75">
      <c r="B12" s="8" t="s">
        <v>44</v>
      </c>
      <c r="C12" s="33">
        <v>-25.8</v>
      </c>
      <c r="D12" s="33">
        <v>-23.7</v>
      </c>
    </row>
    <row r="13" spans="2:4" ht="12.75">
      <c r="B13" s="8" t="s">
        <v>45</v>
      </c>
      <c r="C13" s="33">
        <v>-2</v>
      </c>
      <c r="D13" s="33">
        <v>-2</v>
      </c>
    </row>
    <row r="14" spans="1:4" ht="12.75">
      <c r="A14" s="116" t="s">
        <v>48</v>
      </c>
      <c r="B14" s="16" t="s">
        <v>46</v>
      </c>
      <c r="C14" s="34">
        <f>SUM(C10:C13)</f>
        <v>-414.6</v>
      </c>
      <c r="D14" s="34">
        <f>SUM(D10:D13)</f>
        <v>-363.8</v>
      </c>
    </row>
    <row r="15" spans="2:4" ht="12.75">
      <c r="B15" s="8"/>
      <c r="C15" s="33"/>
      <c r="D15" s="33"/>
    </row>
    <row r="16" spans="1:4" ht="12.75">
      <c r="A16" s="116" t="s">
        <v>49</v>
      </c>
      <c r="B16" s="16" t="s">
        <v>50</v>
      </c>
      <c r="C16" s="35">
        <f>+C14+C8+C6</f>
        <v>500.0999999999999</v>
      </c>
      <c r="D16" s="35">
        <f>+D14+D8+D6</f>
        <v>648</v>
      </c>
    </row>
    <row r="17" spans="2:4" ht="12.75">
      <c r="B17" s="7"/>
      <c r="C17" s="14"/>
      <c r="D17" s="14"/>
    </row>
    <row r="18" spans="1:4" ht="12.75">
      <c r="A18" s="116" t="s">
        <v>51</v>
      </c>
      <c r="B18" s="16" t="s">
        <v>52</v>
      </c>
      <c r="C18" s="17">
        <v>46</v>
      </c>
      <c r="D18" s="17">
        <v>52.6</v>
      </c>
    </row>
    <row r="19" spans="2:4" ht="12.75">
      <c r="B19" s="8"/>
      <c r="C19" s="14"/>
      <c r="D19" s="14"/>
    </row>
    <row r="20" spans="2:4" ht="12.75">
      <c r="B20" s="136" t="s">
        <v>81</v>
      </c>
      <c r="C20" s="32">
        <v>-3063.9</v>
      </c>
      <c r="D20" s="32">
        <v>-3243.3</v>
      </c>
    </row>
    <row r="21" spans="2:4" ht="12.75">
      <c r="B21" s="8" t="s">
        <v>54</v>
      </c>
      <c r="C21" s="32">
        <v>-7.5</v>
      </c>
      <c r="D21" s="32">
        <v>-8.5</v>
      </c>
    </row>
    <row r="22" spans="2:4" ht="12.75">
      <c r="B22" s="20" t="s">
        <v>55</v>
      </c>
      <c r="C22" s="32">
        <v>-15</v>
      </c>
      <c r="D22" s="32">
        <v>-15.5</v>
      </c>
    </row>
    <row r="23" spans="1:4" ht="12.75">
      <c r="A23" s="116" t="s">
        <v>53</v>
      </c>
      <c r="B23" s="16" t="s">
        <v>56</v>
      </c>
      <c r="C23" s="34">
        <f>SUM(C20:C22)</f>
        <v>-3086.4</v>
      </c>
      <c r="D23" s="34">
        <f>SUM(D20:D22)</f>
        <v>-3267.3</v>
      </c>
    </row>
    <row r="24" spans="2:4" ht="12.75">
      <c r="B24" s="20"/>
      <c r="C24" s="34"/>
      <c r="D24" s="34"/>
    </row>
    <row r="25" spans="1:4" ht="12.75">
      <c r="A25" s="116" t="s">
        <v>62</v>
      </c>
      <c r="B25" s="16" t="s">
        <v>57</v>
      </c>
      <c r="C25" s="34">
        <f>C18+C23</f>
        <v>-3040.4</v>
      </c>
      <c r="D25" s="34">
        <f>D18+D23</f>
        <v>-3214.7000000000003</v>
      </c>
    </row>
    <row r="26" spans="2:4" ht="12.75">
      <c r="B26" s="20"/>
      <c r="C26" s="34"/>
      <c r="D26" s="34"/>
    </row>
    <row r="27" spans="1:4" ht="12.75">
      <c r="A27" s="116" t="s">
        <v>63</v>
      </c>
      <c r="B27" s="16" t="s">
        <v>58</v>
      </c>
      <c r="C27" s="34">
        <f>C16+C25</f>
        <v>-2540.3</v>
      </c>
      <c r="D27" s="34">
        <f>D16+D25</f>
        <v>-2566.7000000000003</v>
      </c>
    </row>
    <row r="28" spans="2:4" ht="12.75">
      <c r="B28" s="20"/>
      <c r="C28" s="21"/>
      <c r="D28" s="21"/>
    </row>
    <row r="29" spans="2:4" ht="12.75">
      <c r="B29" s="20"/>
      <c r="C29" s="21"/>
      <c r="D29" s="21"/>
    </row>
    <row r="30" ht="12.75">
      <c r="B30" s="139" t="s">
        <v>86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D24 C17 C19 C23:C27 D14:D15 C14:C15 D17 D19 D23 D26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3:G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2" width="11.57421875" style="0" bestFit="1" customWidth="1"/>
    <col min="3" max="3" width="12.28125" style="0" customWidth="1"/>
    <col min="4" max="4" width="11.57421875" style="0" customWidth="1"/>
    <col min="5" max="5" width="10.00390625" style="0" customWidth="1"/>
    <col min="6" max="6" width="10.421875" style="0" bestFit="1" customWidth="1"/>
    <col min="7" max="7" width="12.140625" style="0" customWidth="1"/>
    <col min="12" max="12" width="9.28125" style="0" customWidth="1"/>
    <col min="15" max="15" width="4.140625" style="0" customWidth="1"/>
  </cols>
  <sheetData>
    <row r="3" spans="1:7" ht="12.75">
      <c r="A3" s="77" t="s">
        <v>64</v>
      </c>
      <c r="B3" s="78">
        <v>41729</v>
      </c>
      <c r="C3" s="79" t="s">
        <v>18</v>
      </c>
      <c r="D3" s="78">
        <v>41364</v>
      </c>
      <c r="E3" s="80" t="s">
        <v>18</v>
      </c>
      <c r="F3" s="81" t="s">
        <v>15</v>
      </c>
      <c r="G3" s="82" t="s">
        <v>16</v>
      </c>
    </row>
    <row r="4" spans="1:7" ht="12.75">
      <c r="A4" s="28" t="s">
        <v>19</v>
      </c>
      <c r="B4" s="120">
        <v>561.94</v>
      </c>
      <c r="C4" s="72">
        <f>B4/$B$4</f>
        <v>1</v>
      </c>
      <c r="D4" s="120">
        <v>688.34</v>
      </c>
      <c r="E4" s="72">
        <f>D4/$D$4</f>
        <v>1</v>
      </c>
      <c r="F4" s="29">
        <f>B4-D4</f>
        <v>-126.39999999999998</v>
      </c>
      <c r="G4" s="30">
        <f>B4/D4-1</f>
        <v>-0.1836301827585205</v>
      </c>
    </row>
    <row r="5" spans="1:7" s="27" customFormat="1" ht="12.75">
      <c r="A5" s="9" t="s">
        <v>20</v>
      </c>
      <c r="B5" s="121">
        <v>-411.75</v>
      </c>
      <c r="C5" s="73">
        <f>B5/$B$4</f>
        <v>-0.7327294728974623</v>
      </c>
      <c r="D5" s="121">
        <v>-526.25</v>
      </c>
      <c r="E5" s="73">
        <f>D5/$D$4</f>
        <v>-0.7645204404799953</v>
      </c>
      <c r="F5" s="65">
        <f>B5-D5</f>
        <v>114.5</v>
      </c>
      <c r="G5" s="37">
        <f>B5/D5-1</f>
        <v>-0.21757719714964374</v>
      </c>
    </row>
    <row r="6" spans="1:7" ht="12.75">
      <c r="A6" s="9" t="s">
        <v>6</v>
      </c>
      <c r="B6" s="121">
        <v>-34.7</v>
      </c>
      <c r="C6" s="73">
        <f>B6/$B$4</f>
        <v>-0.06175036480763071</v>
      </c>
      <c r="D6" s="121">
        <v>-33.14</v>
      </c>
      <c r="E6" s="73">
        <f>D6/$D$4</f>
        <v>-0.048144812156782985</v>
      </c>
      <c r="F6" s="65">
        <f>B6-D6</f>
        <v>-1.5600000000000023</v>
      </c>
      <c r="G6" s="37">
        <f>B6/D6-1</f>
        <v>0.04707302353651177</v>
      </c>
    </row>
    <row r="7" spans="1:7" ht="12.75">
      <c r="A7" s="9" t="s">
        <v>8</v>
      </c>
      <c r="B7" s="122">
        <v>1.1</v>
      </c>
      <c r="C7" s="74">
        <f>B7/$B$4</f>
        <v>0.0019575043598960744</v>
      </c>
      <c r="D7" s="122">
        <v>1</v>
      </c>
      <c r="E7" s="74">
        <f>D7/$D$4</f>
        <v>0.001452770433216143</v>
      </c>
      <c r="F7" s="36">
        <f>B7-D7</f>
        <v>0.10000000000000009</v>
      </c>
      <c r="G7" s="37">
        <f>B7/D7-1</f>
        <v>0.10000000000000009</v>
      </c>
    </row>
    <row r="8" spans="1:7" ht="12.75">
      <c r="A8" s="42" t="s">
        <v>21</v>
      </c>
      <c r="B8" s="48">
        <f>SUM(B4:B7)</f>
        <v>116.59000000000005</v>
      </c>
      <c r="C8" s="75">
        <f>B8/$B$4</f>
        <v>0.20747766665480308</v>
      </c>
      <c r="D8" s="43">
        <f>SUM(D4:D7)</f>
        <v>129.95000000000005</v>
      </c>
      <c r="E8" s="75">
        <f>D8/$D$4</f>
        <v>0.18878751779643788</v>
      </c>
      <c r="F8" s="44">
        <f>B8-D8</f>
        <v>-13.36</v>
      </c>
      <c r="G8" s="45">
        <f>B8/D8-1</f>
        <v>-0.102808772604848</v>
      </c>
    </row>
    <row r="9" spans="1:7" s="27" customFormat="1" ht="12.75">
      <c r="A9"/>
      <c r="B9"/>
      <c r="C9"/>
      <c r="D9"/>
      <c r="E9"/>
      <c r="F9"/>
      <c r="G9"/>
    </row>
    <row r="10" spans="1:5" ht="12.75">
      <c r="A10" s="77" t="s">
        <v>14</v>
      </c>
      <c r="B10" s="78">
        <f>B3</f>
        <v>41729</v>
      </c>
      <c r="C10" s="78">
        <f>D3</f>
        <v>41364</v>
      </c>
      <c r="D10" s="81" t="s">
        <v>15</v>
      </c>
      <c r="E10" s="83" t="s">
        <v>16</v>
      </c>
    </row>
    <row r="11" spans="1:5" ht="12.75">
      <c r="A11" s="9" t="s">
        <v>66</v>
      </c>
      <c r="B11" s="123">
        <v>1059.9</v>
      </c>
      <c r="C11" s="123">
        <v>1368.1</v>
      </c>
      <c r="D11" s="25">
        <f>B11-C11</f>
        <v>-308.1999999999998</v>
      </c>
      <c r="E11" s="23">
        <f>B11/C11-1</f>
        <v>-0.22527593012206704</v>
      </c>
    </row>
    <row r="12" spans="1:5" ht="12.75">
      <c r="A12" s="9" t="s">
        <v>67</v>
      </c>
      <c r="B12" s="123">
        <v>1050.8</v>
      </c>
      <c r="C12" s="123">
        <v>1219.8</v>
      </c>
      <c r="D12" s="25">
        <f>B12-C12</f>
        <v>-169</v>
      </c>
      <c r="E12" s="23">
        <f>B12/C12-1</f>
        <v>-0.1385473028365306</v>
      </c>
    </row>
    <row r="13" spans="1:5" ht="12.75">
      <c r="A13" s="66" t="s">
        <v>17</v>
      </c>
      <c r="B13" s="124">
        <v>311.7</v>
      </c>
      <c r="C13" s="124">
        <v>235</v>
      </c>
      <c r="D13" s="54">
        <f>B13-C13</f>
        <v>76.69999999999999</v>
      </c>
      <c r="E13" s="56">
        <f>B13/C13-1</f>
        <v>0.32638297872340427</v>
      </c>
    </row>
    <row r="14" spans="1:5" ht="12.75">
      <c r="A14" s="12" t="s">
        <v>73</v>
      </c>
      <c r="B14" s="125">
        <v>219.4</v>
      </c>
      <c r="C14" s="125">
        <v>269.1</v>
      </c>
      <c r="D14" s="26">
        <f>B14-C14</f>
        <v>-49.70000000000002</v>
      </c>
      <c r="E14" s="24">
        <f>B14/C14-1</f>
        <v>-0.18468970642883686</v>
      </c>
    </row>
    <row r="15" spans="1:5" ht="12.75">
      <c r="A15" s="52"/>
      <c r="B15" s="53"/>
      <c r="C15" s="53"/>
      <c r="D15" s="54"/>
      <c r="E15" s="55"/>
    </row>
    <row r="16" spans="1:5" ht="12.75">
      <c r="A16" s="84" t="s">
        <v>65</v>
      </c>
      <c r="B16" s="78">
        <f>B10</f>
        <v>41729</v>
      </c>
      <c r="C16" s="78">
        <f>C10</f>
        <v>41364</v>
      </c>
      <c r="D16" s="81" t="s">
        <v>15</v>
      </c>
      <c r="E16" s="83" t="s">
        <v>16</v>
      </c>
    </row>
    <row r="17" spans="1:5" ht="12.75">
      <c r="A17" s="9" t="s">
        <v>22</v>
      </c>
      <c r="B17" s="47">
        <f>B8</f>
        <v>116.59000000000005</v>
      </c>
      <c r="C17" s="47">
        <f>D8</f>
        <v>129.95000000000005</v>
      </c>
      <c r="D17" s="121">
        <f>B17-C17</f>
        <v>-13.36</v>
      </c>
      <c r="E17" s="126">
        <f>B17/C17-1</f>
        <v>-0.102808772604848</v>
      </c>
    </row>
    <row r="18" spans="1:5" ht="12.75">
      <c r="A18" s="9" t="s">
        <v>23</v>
      </c>
      <c r="B18" s="47">
        <v>275.608</v>
      </c>
      <c r="C18" s="47">
        <v>271.112</v>
      </c>
      <c r="D18" s="121">
        <f>B18-C18</f>
        <v>4.495999999999981</v>
      </c>
      <c r="E18" s="126">
        <f>B18/C18-1</f>
        <v>0.01658355218507479</v>
      </c>
    </row>
    <row r="19" spans="1:5" ht="12.75">
      <c r="A19" s="12" t="s">
        <v>24</v>
      </c>
      <c r="B19" s="76">
        <f>+B17/B18</f>
        <v>0.42302835911874853</v>
      </c>
      <c r="C19" s="76">
        <f>+C17/C18</f>
        <v>0.47932219894361017</v>
      </c>
      <c r="D19" s="138" t="s">
        <v>87</v>
      </c>
      <c r="E19" s="127"/>
    </row>
    <row r="21" ht="12.75">
      <c r="D21" s="140"/>
    </row>
  </sheetData>
  <sheetProtection/>
  <printOptions/>
  <pageMargins left="0.17" right="0.16" top="0.81" bottom="1" header="0.39" footer="0.5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00390625" style="0" customWidth="1"/>
    <col min="2" max="2" width="11.28125" style="0" customWidth="1"/>
    <col min="3" max="3" width="10.7109375" style="0" customWidth="1"/>
    <col min="4" max="4" width="11.7109375" style="0" customWidth="1"/>
    <col min="5" max="5" width="11.57421875" style="0" bestFit="1" customWidth="1"/>
    <col min="6" max="6" width="11.00390625" style="0" customWidth="1"/>
    <col min="7" max="7" width="8.421875" style="0" bestFit="1" customWidth="1"/>
  </cols>
  <sheetData>
    <row r="1" ht="12.75">
      <c r="A1" s="64"/>
    </row>
    <row r="2" ht="12.75">
      <c r="A2" s="64"/>
    </row>
    <row r="3" spans="1:7" ht="12.75">
      <c r="A3" s="85" t="s">
        <v>64</v>
      </c>
      <c r="B3" s="94">
        <v>41729</v>
      </c>
      <c r="C3" s="93" t="s">
        <v>18</v>
      </c>
      <c r="D3" s="94">
        <v>41364</v>
      </c>
      <c r="E3" s="93" t="s">
        <v>18</v>
      </c>
      <c r="F3" s="95" t="s">
        <v>15</v>
      </c>
      <c r="G3" s="96" t="s">
        <v>16</v>
      </c>
    </row>
    <row r="4" spans="1:7" ht="12.75">
      <c r="A4" s="28" t="s">
        <v>19</v>
      </c>
      <c r="B4" s="128">
        <v>372</v>
      </c>
      <c r="C4" s="129">
        <f>B4/$B$4</f>
        <v>1</v>
      </c>
      <c r="D4" s="128">
        <v>422.14</v>
      </c>
      <c r="E4" s="72">
        <f>+D4/D$4</f>
        <v>1</v>
      </c>
      <c r="F4" s="29">
        <f>B4-D4</f>
        <v>-50.139999999999986</v>
      </c>
      <c r="G4" s="30">
        <f>B4/D4-1</f>
        <v>-0.11877576159567915</v>
      </c>
    </row>
    <row r="5" spans="1:7" ht="12.75">
      <c r="A5" s="9" t="s">
        <v>20</v>
      </c>
      <c r="B5" s="121">
        <v>-327.6</v>
      </c>
      <c r="C5" s="130">
        <f>B5/$B$4</f>
        <v>-0.8806451612903227</v>
      </c>
      <c r="D5" s="121">
        <v>-389.05</v>
      </c>
      <c r="E5" s="73">
        <f>+D5/D$4</f>
        <v>-0.9216136826645189</v>
      </c>
      <c r="F5" s="65">
        <f>B5-D5</f>
        <v>61.44999999999999</v>
      </c>
      <c r="G5" s="37">
        <f>B5/D5-1</f>
        <v>-0.15794884976224133</v>
      </c>
    </row>
    <row r="6" spans="1:7" ht="12.75">
      <c r="A6" s="9" t="s">
        <v>6</v>
      </c>
      <c r="B6" s="121">
        <v>-9.7</v>
      </c>
      <c r="C6" s="130">
        <f>B6/$B$4</f>
        <v>-0.0260752688172043</v>
      </c>
      <c r="D6" s="121">
        <v>-7.7</v>
      </c>
      <c r="E6" s="73">
        <f>+D6/D$4</f>
        <v>-0.018240394182024923</v>
      </c>
      <c r="F6" s="65">
        <f>B6-D6</f>
        <v>-1.9999999999999991</v>
      </c>
      <c r="G6" s="37">
        <f>B6/D6-1</f>
        <v>0.2597402597402596</v>
      </c>
    </row>
    <row r="7" spans="1:7" ht="12.75">
      <c r="A7" s="9" t="s">
        <v>8</v>
      </c>
      <c r="B7" s="123">
        <v>1.5</v>
      </c>
      <c r="C7" s="131">
        <f>B7/$B$4</f>
        <v>0.004032258064516129</v>
      </c>
      <c r="D7" s="123">
        <v>1.2</v>
      </c>
      <c r="E7" s="74">
        <f>+D7/D$4</f>
        <v>0.002842658833562325</v>
      </c>
      <c r="F7" s="36">
        <f>B7-D7</f>
        <v>0.30000000000000004</v>
      </c>
      <c r="G7" s="37">
        <f>B7/D7-1</f>
        <v>0.25</v>
      </c>
    </row>
    <row r="8" spans="1:7" ht="12.75">
      <c r="A8" s="42" t="s">
        <v>21</v>
      </c>
      <c r="B8" s="132">
        <f>SUM(B4:B7)</f>
        <v>36.199999999999974</v>
      </c>
      <c r="C8" s="133">
        <f>B8/$B$4</f>
        <v>0.09731182795698917</v>
      </c>
      <c r="D8" s="43">
        <f>SUM(D4:D7)</f>
        <v>26.589999999999975</v>
      </c>
      <c r="E8" s="75">
        <f>+D8/D$4</f>
        <v>0.06298858198701847</v>
      </c>
      <c r="F8" s="44">
        <f>B8-D8</f>
        <v>9.61</v>
      </c>
      <c r="G8" s="45">
        <f>B8/D8-1</f>
        <v>0.36141406543813503</v>
      </c>
    </row>
    <row r="10" spans="1:5" ht="12.75">
      <c r="A10" s="85" t="s">
        <v>14</v>
      </c>
      <c r="B10" s="94">
        <f>+B3</f>
        <v>41729</v>
      </c>
      <c r="C10" s="94">
        <f>+D3</f>
        <v>41364</v>
      </c>
      <c r="D10" s="95" t="s">
        <v>15</v>
      </c>
      <c r="E10" s="97" t="s">
        <v>16</v>
      </c>
    </row>
    <row r="11" spans="1:5" ht="12.75">
      <c r="A11" s="9" t="s">
        <v>68</v>
      </c>
      <c r="B11" s="122">
        <v>2264.4</v>
      </c>
      <c r="C11" s="122">
        <v>2371.3</v>
      </c>
      <c r="D11" s="36">
        <f>B11-C11</f>
        <v>-106.90000000000009</v>
      </c>
      <c r="E11" s="23">
        <f>B11/C11-1</f>
        <v>-0.04508075739046091</v>
      </c>
    </row>
    <row r="12" spans="1:5" ht="12.75">
      <c r="A12" s="12" t="s">
        <v>69</v>
      </c>
      <c r="B12" s="134">
        <v>744.9</v>
      </c>
      <c r="C12" s="134">
        <v>740.9</v>
      </c>
      <c r="D12" s="26">
        <f>B12-C12</f>
        <v>4</v>
      </c>
      <c r="E12" s="24">
        <f>B12/C12-1</f>
        <v>0.005398839249561416</v>
      </c>
    </row>
    <row r="14" spans="1:5" ht="12.75">
      <c r="A14" s="86" t="s">
        <v>65</v>
      </c>
      <c r="B14" s="94">
        <f>+B10</f>
        <v>41729</v>
      </c>
      <c r="C14" s="94">
        <f>+D3</f>
        <v>41364</v>
      </c>
      <c r="D14" s="95" t="s">
        <v>15</v>
      </c>
      <c r="E14" s="97" t="s">
        <v>16</v>
      </c>
    </row>
    <row r="15" spans="1:5" ht="12.75">
      <c r="A15" s="9" t="s">
        <v>22</v>
      </c>
      <c r="B15" s="46">
        <f>B8</f>
        <v>36.199999999999974</v>
      </c>
      <c r="C15" s="47">
        <f>D8</f>
        <v>26.589999999999975</v>
      </c>
      <c r="D15" s="121">
        <f>B15-C15</f>
        <v>9.61</v>
      </c>
      <c r="E15" s="126">
        <f>B15/C15-1</f>
        <v>0.36141406543813503</v>
      </c>
    </row>
    <row r="16" spans="1:5" ht="12.75">
      <c r="A16" s="9" t="s">
        <v>23</v>
      </c>
      <c r="B16" s="46">
        <f>GAS!B18</f>
        <v>275.608</v>
      </c>
      <c r="C16" s="47">
        <f>GAS!C18</f>
        <v>271.112</v>
      </c>
      <c r="D16" s="121">
        <f>B16-C16</f>
        <v>4.495999999999981</v>
      </c>
      <c r="E16" s="126">
        <f>B16/C16-1</f>
        <v>0.01658355218507479</v>
      </c>
    </row>
    <row r="17" spans="1:5" ht="12.75">
      <c r="A17" s="12" t="s">
        <v>24</v>
      </c>
      <c r="B17" s="22">
        <f>+B15/B16</f>
        <v>0.13134596963803655</v>
      </c>
      <c r="C17" s="22">
        <f>+C15/C16</f>
        <v>0.09807754728673011</v>
      </c>
      <c r="D17" s="138" t="s">
        <v>88</v>
      </c>
      <c r="E17" s="13"/>
    </row>
    <row r="19" ht="12.75">
      <c r="D19" s="140"/>
    </row>
  </sheetData>
  <sheetProtection/>
  <printOptions/>
  <pageMargins left="0.17" right="0.17" top="1" bottom="1" header="0.5" footer="0.5"/>
  <pageSetup fitToHeight="1" fitToWidth="1" horizontalDpi="600" verticalDpi="600" orientation="portrait" paperSize="9" scale="62" r:id="rId1"/>
  <ignoredErrors>
    <ignoredError sqref="C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3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57421875" style="0" customWidth="1"/>
    <col min="2" max="2" width="10.421875" style="0" customWidth="1"/>
    <col min="3" max="3" width="11.140625" style="0" customWidth="1"/>
    <col min="4" max="4" width="12.00390625" style="0" customWidth="1"/>
    <col min="5" max="5" width="11.57421875" style="0" customWidth="1"/>
    <col min="6" max="6" width="10.7109375" style="0" customWidth="1"/>
    <col min="7" max="7" width="10.00390625" style="0" customWidth="1"/>
  </cols>
  <sheetData>
    <row r="3" spans="1:7" ht="12.75">
      <c r="A3" s="91" t="s">
        <v>64</v>
      </c>
      <c r="B3" s="98">
        <v>41729</v>
      </c>
      <c r="C3" s="110" t="s">
        <v>18</v>
      </c>
      <c r="D3" s="98">
        <v>41364</v>
      </c>
      <c r="E3" s="110" t="s">
        <v>18</v>
      </c>
      <c r="F3" s="99" t="s">
        <v>15</v>
      </c>
      <c r="G3" s="100" t="s">
        <v>16</v>
      </c>
    </row>
    <row r="4" spans="1:7" ht="12.75">
      <c r="A4" s="28" t="s">
        <v>19</v>
      </c>
      <c r="B4" s="49">
        <v>170.4</v>
      </c>
      <c r="C4" s="72">
        <f>B4/$B$4</f>
        <v>1</v>
      </c>
      <c r="D4" s="49">
        <v>165</v>
      </c>
      <c r="E4" s="72">
        <f>D4/$D$4</f>
        <v>1</v>
      </c>
      <c r="F4" s="29">
        <f>B4-D4</f>
        <v>5.400000000000006</v>
      </c>
      <c r="G4" s="30">
        <f>B4/D4-1</f>
        <v>0.032727272727272716</v>
      </c>
    </row>
    <row r="5" spans="1:7" ht="12.75">
      <c r="A5" s="9" t="s">
        <v>20</v>
      </c>
      <c r="B5" s="25">
        <v>-89.2</v>
      </c>
      <c r="C5" s="73">
        <f>B5/$B$4</f>
        <v>-0.5234741784037559</v>
      </c>
      <c r="D5" s="25">
        <v>-88.44</v>
      </c>
      <c r="E5" s="73">
        <f>D5/$D$4</f>
        <v>-0.536</v>
      </c>
      <c r="F5" s="65">
        <f>B5-D5</f>
        <v>-0.7600000000000051</v>
      </c>
      <c r="G5" s="37">
        <f>B5/D5-1</f>
        <v>0.008593396653098218</v>
      </c>
    </row>
    <row r="6" spans="1:7" ht="12.75">
      <c r="A6" s="9" t="s">
        <v>6</v>
      </c>
      <c r="B6" s="25">
        <v>-33</v>
      </c>
      <c r="C6" s="73">
        <f>B6/$B$4</f>
        <v>-0.1936619718309859</v>
      </c>
      <c r="D6" s="25">
        <v>-32.84</v>
      </c>
      <c r="E6" s="73">
        <f>D6/$D$4</f>
        <v>-0.19903030303030306</v>
      </c>
      <c r="F6" s="65">
        <f>B6-D6</f>
        <v>-0.1599999999999966</v>
      </c>
      <c r="G6" s="37">
        <f>B6/D6-1</f>
        <v>0.004872107186357999</v>
      </c>
    </row>
    <row r="7" spans="1:7" ht="12.75">
      <c r="A7" s="9" t="s">
        <v>8</v>
      </c>
      <c r="B7" s="31">
        <v>0.3</v>
      </c>
      <c r="C7" s="74">
        <f>B7/$B$4</f>
        <v>0.00176056338028169</v>
      </c>
      <c r="D7" s="31">
        <v>0.4</v>
      </c>
      <c r="E7" s="74">
        <f>D7/$D$4</f>
        <v>0.0024242424242424242</v>
      </c>
      <c r="F7" s="36">
        <f>B7-D7</f>
        <v>-0.10000000000000003</v>
      </c>
      <c r="G7" s="37">
        <f>B7/D7-1</f>
        <v>-0.2500000000000001</v>
      </c>
    </row>
    <row r="8" spans="1:7" ht="12.75">
      <c r="A8" s="42" t="s">
        <v>21</v>
      </c>
      <c r="B8" s="43">
        <f>SUM(B4:B7)</f>
        <v>48.5</v>
      </c>
      <c r="C8" s="75">
        <f>B8/$B$4</f>
        <v>0.2846244131455399</v>
      </c>
      <c r="D8" s="43">
        <f>SUM(D4:D7)</f>
        <v>44.12</v>
      </c>
      <c r="E8" s="75">
        <f>D8/$D$4</f>
        <v>0.2673939393939394</v>
      </c>
      <c r="F8" s="44">
        <f>B8-D8</f>
        <v>4.380000000000003</v>
      </c>
      <c r="G8" s="45">
        <f>B8/D8-1</f>
        <v>0.09927470534904814</v>
      </c>
    </row>
    <row r="9" spans="1:7" ht="12.75">
      <c r="A9" s="10"/>
      <c r="B9" s="10"/>
      <c r="C9" s="10"/>
      <c r="D9" s="10"/>
      <c r="E9" s="10"/>
      <c r="F9" s="10"/>
      <c r="G9" s="10"/>
    </row>
    <row r="10" spans="1:5" ht="12.75">
      <c r="A10" s="91" t="s">
        <v>14</v>
      </c>
      <c r="B10" s="98">
        <f>+B3</f>
        <v>41729</v>
      </c>
      <c r="C10" s="98">
        <f>+D3</f>
        <v>41364</v>
      </c>
      <c r="D10" s="99" t="s">
        <v>15</v>
      </c>
      <c r="E10" s="101" t="s">
        <v>16</v>
      </c>
    </row>
    <row r="11" spans="1:5" ht="14.25" customHeight="1">
      <c r="A11" s="28" t="s">
        <v>67</v>
      </c>
      <c r="B11" s="10"/>
      <c r="C11" s="10"/>
      <c r="D11" s="10"/>
      <c r="E11" s="11"/>
    </row>
    <row r="12" spans="1:5" ht="12.75">
      <c r="A12" s="9" t="s">
        <v>80</v>
      </c>
      <c r="B12" s="47">
        <v>68.3</v>
      </c>
      <c r="C12" s="47">
        <v>69.2</v>
      </c>
      <c r="D12" s="25">
        <f>B12-C12</f>
        <v>-0.9000000000000057</v>
      </c>
      <c r="E12" s="23">
        <f>B12/C12-1</f>
        <v>-0.013005780346820872</v>
      </c>
    </row>
    <row r="13" spans="1:5" ht="12.75">
      <c r="A13" s="9" t="s">
        <v>25</v>
      </c>
      <c r="B13" s="47">
        <v>56.5</v>
      </c>
      <c r="C13" s="47">
        <v>57.1</v>
      </c>
      <c r="D13" s="25">
        <f>B13-C13</f>
        <v>-0.6000000000000014</v>
      </c>
      <c r="E13" s="23">
        <f>B13/C13-1</f>
        <v>-0.010507880910682998</v>
      </c>
    </row>
    <row r="14" spans="1:5" ht="12.75">
      <c r="A14" s="12" t="s">
        <v>26</v>
      </c>
      <c r="B14" s="125">
        <v>56.1</v>
      </c>
      <c r="C14" s="125">
        <v>56.3</v>
      </c>
      <c r="D14" s="26">
        <f>B14-C14</f>
        <v>-0.19999999999999574</v>
      </c>
      <c r="E14" s="24">
        <f>B14/C14-1</f>
        <v>-0.003552397868561208</v>
      </c>
    </row>
    <row r="15" spans="1:5" ht="12.75">
      <c r="A15" s="10"/>
      <c r="B15" s="69"/>
      <c r="C15" s="69"/>
      <c r="D15" s="25"/>
      <c r="E15" s="70"/>
    </row>
    <row r="16" spans="1:5" ht="12.75">
      <c r="A16" s="92" t="s">
        <v>65</v>
      </c>
      <c r="B16" s="98">
        <f>+B10</f>
        <v>41729</v>
      </c>
      <c r="C16" s="98">
        <f>+C10</f>
        <v>41364</v>
      </c>
      <c r="D16" s="99" t="s">
        <v>15</v>
      </c>
      <c r="E16" s="101" t="s">
        <v>16</v>
      </c>
    </row>
    <row r="17" spans="1:5" ht="12.75">
      <c r="A17" s="9" t="s">
        <v>22</v>
      </c>
      <c r="B17" s="46">
        <f>B8</f>
        <v>48.5</v>
      </c>
      <c r="C17" s="47">
        <f>D8</f>
        <v>44.12</v>
      </c>
      <c r="D17" s="121">
        <f>B17-C17</f>
        <v>4.380000000000003</v>
      </c>
      <c r="E17" s="126">
        <f>B17/C17-1</f>
        <v>0.09927470534904814</v>
      </c>
    </row>
    <row r="18" spans="1:5" ht="12.75">
      <c r="A18" s="9" t="s">
        <v>23</v>
      </c>
      <c r="B18" s="46">
        <f>'Energia elettrica'!B16</f>
        <v>275.608</v>
      </c>
      <c r="C18" s="47">
        <f>'Energia elettrica'!C16</f>
        <v>271.112</v>
      </c>
      <c r="D18" s="121">
        <f>B18-C18</f>
        <v>4.495999999999981</v>
      </c>
      <c r="E18" s="126">
        <f>B18/C18-1</f>
        <v>0.01658355218507479</v>
      </c>
    </row>
    <row r="19" spans="1:5" ht="12.75">
      <c r="A19" s="12" t="s">
        <v>24</v>
      </c>
      <c r="B19" s="22">
        <f>+B17/B18</f>
        <v>0.1759745725813474</v>
      </c>
      <c r="C19" s="76">
        <f>+C17/C18</f>
        <v>0.16273717135353652</v>
      </c>
      <c r="D19" s="138" t="s">
        <v>89</v>
      </c>
      <c r="E19" s="13"/>
    </row>
    <row r="22" ht="12.75">
      <c r="D22" s="140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8" r:id="rId1"/>
  <ignoredErrors>
    <ignoredError sqref="C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3:K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421875" style="0" customWidth="1"/>
    <col min="2" max="3" width="11.28125" style="0" customWidth="1"/>
    <col min="4" max="4" width="12.28125" style="0" customWidth="1"/>
    <col min="5" max="7" width="11.28125" style="0" customWidth="1"/>
  </cols>
  <sheetData>
    <row r="3" spans="1:7" ht="12.75">
      <c r="A3" s="87" t="s">
        <v>64</v>
      </c>
      <c r="B3" s="102">
        <v>41729</v>
      </c>
      <c r="C3" s="111" t="s">
        <v>18</v>
      </c>
      <c r="D3" s="102">
        <v>41364</v>
      </c>
      <c r="E3" s="111" t="s">
        <v>18</v>
      </c>
      <c r="F3" s="103" t="s">
        <v>15</v>
      </c>
      <c r="G3" s="104" t="s">
        <v>16</v>
      </c>
    </row>
    <row r="4" spans="1:7" ht="12.75">
      <c r="A4" s="28" t="s">
        <v>19</v>
      </c>
      <c r="B4" s="128">
        <v>222.7</v>
      </c>
      <c r="C4" s="72">
        <f>B4/$B$4</f>
        <v>1</v>
      </c>
      <c r="D4" s="128">
        <v>205.7</v>
      </c>
      <c r="E4" s="72">
        <f>D4/$D$4</f>
        <v>1</v>
      </c>
      <c r="F4" s="29">
        <f>B4-D4</f>
        <v>17</v>
      </c>
      <c r="G4" s="30">
        <f>B4/D4-1</f>
        <v>0.0826446280991735</v>
      </c>
    </row>
    <row r="5" spans="1:7" ht="12.75">
      <c r="A5" s="9" t="s">
        <v>20</v>
      </c>
      <c r="B5" s="121">
        <v>-108.3</v>
      </c>
      <c r="C5" s="73">
        <f>B5/$B$4</f>
        <v>-0.48630444544229906</v>
      </c>
      <c r="D5" s="121">
        <v>-98</v>
      </c>
      <c r="E5" s="73">
        <f>D5/$D$4</f>
        <v>-0.47642197374817696</v>
      </c>
      <c r="F5" s="65">
        <f>B5-D5</f>
        <v>-10.299999999999997</v>
      </c>
      <c r="G5" s="37">
        <f>B5/D5-1</f>
        <v>0.10510204081632657</v>
      </c>
    </row>
    <row r="6" spans="1:7" ht="12.75">
      <c r="A6" s="9" t="s">
        <v>6</v>
      </c>
      <c r="B6" s="121">
        <v>-45.1</v>
      </c>
      <c r="C6" s="73">
        <f>B6/$B$4</f>
        <v>-0.20251459362370905</v>
      </c>
      <c r="D6" s="121">
        <v>-43.4</v>
      </c>
      <c r="E6" s="73">
        <f>D6/$D$4</f>
        <v>-0.21098687408847838</v>
      </c>
      <c r="F6" s="65">
        <f>B6-D6</f>
        <v>-1.7000000000000028</v>
      </c>
      <c r="G6" s="37">
        <f>B6/D6-1</f>
        <v>0.03917050691244239</v>
      </c>
    </row>
    <row r="7" spans="1:7" ht="12.75">
      <c r="A7" s="9" t="s">
        <v>8</v>
      </c>
      <c r="B7" s="123">
        <v>0.5</v>
      </c>
      <c r="C7" s="74">
        <f>B7/$B$4</f>
        <v>0.00224517287831163</v>
      </c>
      <c r="D7" s="123">
        <v>0.4</v>
      </c>
      <c r="E7" s="74">
        <f>D7/$D$4</f>
        <v>0.0019445794846864367</v>
      </c>
      <c r="F7" s="36">
        <f>B7-D7</f>
        <v>0.09999999999999998</v>
      </c>
      <c r="G7" s="37">
        <f>B7/D7-1</f>
        <v>0.25</v>
      </c>
    </row>
    <row r="8" spans="1:7" ht="12.75">
      <c r="A8" s="42" t="s">
        <v>21</v>
      </c>
      <c r="B8" s="43">
        <f>SUM(B4:B7)</f>
        <v>69.79999999999998</v>
      </c>
      <c r="C8" s="75">
        <f>B8/$B$4</f>
        <v>0.3134261338123035</v>
      </c>
      <c r="D8" s="43">
        <f>SUM(D4:D7)</f>
        <v>64.69999999999999</v>
      </c>
      <c r="E8" s="75">
        <f>D8/$D$4</f>
        <v>0.31453573164803106</v>
      </c>
      <c r="F8" s="44">
        <f>B8-D8</f>
        <v>5.099999999999994</v>
      </c>
      <c r="G8" s="45">
        <f>B8/D8-1</f>
        <v>0.07882534775888717</v>
      </c>
    </row>
    <row r="9" spans="1:7" ht="12.75">
      <c r="A9" s="10"/>
      <c r="B9" s="10"/>
      <c r="C9" s="10"/>
      <c r="D9" s="10"/>
      <c r="E9" s="10"/>
      <c r="F9" s="10"/>
      <c r="G9" s="10"/>
    </row>
    <row r="10" spans="1:7" ht="12.75">
      <c r="A10" s="87" t="s">
        <v>70</v>
      </c>
      <c r="B10" s="102">
        <f>+B3</f>
        <v>41729</v>
      </c>
      <c r="C10" s="112" t="s">
        <v>18</v>
      </c>
      <c r="D10" s="102">
        <f>+D3</f>
        <v>41364</v>
      </c>
      <c r="E10" s="112" t="s">
        <v>18</v>
      </c>
      <c r="F10" s="103" t="s">
        <v>15</v>
      </c>
      <c r="G10" s="105" t="s">
        <v>16</v>
      </c>
    </row>
    <row r="11" spans="1:7" ht="12.75">
      <c r="A11" s="9" t="s">
        <v>27</v>
      </c>
      <c r="B11" s="46">
        <v>454.9</v>
      </c>
      <c r="C11" s="74">
        <f aca="true" t="shared" si="0" ref="C11:C22">B11/$B$15</f>
        <v>0.26937881210398534</v>
      </c>
      <c r="D11" s="46">
        <v>445.3</v>
      </c>
      <c r="E11" s="74">
        <f aca="true" t="shared" si="1" ref="E11:E22">+D11/D$15</f>
        <v>0.2947054930509596</v>
      </c>
      <c r="F11" s="25">
        <f>B11-D11</f>
        <v>9.599999999999966</v>
      </c>
      <c r="G11" s="23">
        <f>B11/D11-1</f>
        <v>0.021558499887716076</v>
      </c>
    </row>
    <row r="12" spans="1:7" ht="12.75">
      <c r="A12" s="9" t="s">
        <v>28</v>
      </c>
      <c r="B12" s="46">
        <v>561.9</v>
      </c>
      <c r="C12" s="74">
        <f t="shared" si="0"/>
        <v>0.33274116184046904</v>
      </c>
      <c r="D12" s="46">
        <v>410.8</v>
      </c>
      <c r="E12" s="74">
        <f t="shared" si="1"/>
        <v>0.27187293183322303</v>
      </c>
      <c r="F12" s="25">
        <f aca="true" t="shared" si="2" ref="F12:F22">B12-D12</f>
        <v>151.09999999999997</v>
      </c>
      <c r="G12" s="23">
        <f aca="true" t="shared" si="3" ref="G12:G22">B12/D12-1</f>
        <v>0.3678188899707886</v>
      </c>
    </row>
    <row r="13" spans="1:7" ht="12.75">
      <c r="A13" s="50" t="s">
        <v>71</v>
      </c>
      <c r="B13" s="51">
        <f>SUM(B11:B12)</f>
        <v>1016.8</v>
      </c>
      <c r="C13" s="75">
        <f t="shared" si="0"/>
        <v>0.6021199739444544</v>
      </c>
      <c r="D13" s="51">
        <f>SUM(D11:D12)</f>
        <v>856.1</v>
      </c>
      <c r="E13" s="75">
        <f t="shared" si="1"/>
        <v>0.5665784248841826</v>
      </c>
      <c r="F13" s="44">
        <f t="shared" si="2"/>
        <v>160.69999999999993</v>
      </c>
      <c r="G13" s="45">
        <f t="shared" si="3"/>
        <v>0.18771171592103708</v>
      </c>
    </row>
    <row r="14" spans="1:7" ht="12.75">
      <c r="A14" s="9" t="s">
        <v>72</v>
      </c>
      <c r="B14" s="46">
        <v>671.9</v>
      </c>
      <c r="C14" s="74">
        <f t="shared" si="0"/>
        <v>0.39788002605554573</v>
      </c>
      <c r="D14" s="46">
        <v>654.9</v>
      </c>
      <c r="E14" s="74">
        <f t="shared" si="1"/>
        <v>0.4334215751158173</v>
      </c>
      <c r="F14" s="25">
        <f t="shared" si="2"/>
        <v>17</v>
      </c>
      <c r="G14" s="23">
        <f t="shared" si="3"/>
        <v>0.025958161551381975</v>
      </c>
    </row>
    <row r="15" spans="1:7" s="27" customFormat="1" ht="12.75">
      <c r="A15" s="42" t="s">
        <v>29</v>
      </c>
      <c r="B15" s="51">
        <f>SUM(B13:B14)</f>
        <v>1688.6999999999998</v>
      </c>
      <c r="C15" s="75">
        <f t="shared" si="0"/>
        <v>1</v>
      </c>
      <c r="D15" s="51">
        <f>SUM(D13:D14)</f>
        <v>1511</v>
      </c>
      <c r="E15" s="75">
        <f t="shared" si="1"/>
        <v>1</v>
      </c>
      <c r="F15" s="44">
        <f t="shared" si="2"/>
        <v>177.69999999999982</v>
      </c>
      <c r="G15" s="45">
        <f t="shared" si="3"/>
        <v>0.1176042356055591</v>
      </c>
    </row>
    <row r="16" spans="1:7" ht="12.75">
      <c r="A16" s="9" t="s">
        <v>30</v>
      </c>
      <c r="B16" s="46">
        <v>310.1</v>
      </c>
      <c r="C16" s="74">
        <f t="shared" si="0"/>
        <v>0.18363237993722986</v>
      </c>
      <c r="D16" s="46">
        <v>234.3</v>
      </c>
      <c r="E16" s="74">
        <f t="shared" si="1"/>
        <v>0.15506287227001986</v>
      </c>
      <c r="F16" s="25">
        <f t="shared" si="2"/>
        <v>75.80000000000001</v>
      </c>
      <c r="G16" s="23">
        <f t="shared" si="3"/>
        <v>0.3235168587281263</v>
      </c>
    </row>
    <row r="17" spans="1:7" ht="12.75">
      <c r="A17" s="9" t="s">
        <v>31</v>
      </c>
      <c r="B17" s="46">
        <v>373.83</v>
      </c>
      <c r="C17" s="74">
        <f t="shared" si="0"/>
        <v>0.2213714691774738</v>
      </c>
      <c r="D17" s="46">
        <v>349.63</v>
      </c>
      <c r="E17" s="74">
        <f t="shared" si="1"/>
        <v>0.2313898080741231</v>
      </c>
      <c r="F17" s="25">
        <f t="shared" si="2"/>
        <v>24.19999999999999</v>
      </c>
      <c r="G17" s="23">
        <f t="shared" si="3"/>
        <v>0.06921602837285135</v>
      </c>
    </row>
    <row r="18" spans="1:7" ht="12.75">
      <c r="A18" s="9" t="s">
        <v>32</v>
      </c>
      <c r="B18" s="46">
        <v>96.5</v>
      </c>
      <c r="C18" s="74">
        <f t="shared" si="0"/>
        <v>0.05714454906140819</v>
      </c>
      <c r="D18" s="46">
        <v>87.1</v>
      </c>
      <c r="E18" s="74">
        <f t="shared" si="1"/>
        <v>0.057643944407677034</v>
      </c>
      <c r="F18" s="25">
        <f t="shared" si="2"/>
        <v>9.400000000000006</v>
      </c>
      <c r="G18" s="23">
        <f t="shared" si="3"/>
        <v>0.10792192881745133</v>
      </c>
    </row>
    <row r="19" spans="1:11" ht="12.75">
      <c r="A19" s="9" t="s">
        <v>33</v>
      </c>
      <c r="B19" s="46">
        <v>121.3</v>
      </c>
      <c r="C19" s="74">
        <f t="shared" si="0"/>
        <v>0.07183040208444366</v>
      </c>
      <c r="D19" s="46">
        <v>93.2</v>
      </c>
      <c r="E19" s="74">
        <f t="shared" si="1"/>
        <v>0.06168100595632032</v>
      </c>
      <c r="F19" s="25">
        <f t="shared" si="2"/>
        <v>28.099999999999994</v>
      </c>
      <c r="G19" s="23">
        <f t="shared" si="3"/>
        <v>0.3015021459227467</v>
      </c>
      <c r="K19" s="38"/>
    </row>
    <row r="20" spans="1:7" ht="12.75">
      <c r="A20" s="9" t="s">
        <v>34</v>
      </c>
      <c r="B20" s="46">
        <v>340.73</v>
      </c>
      <c r="C20" s="74">
        <f t="shared" si="0"/>
        <v>0.20177059276366438</v>
      </c>
      <c r="D20" s="46">
        <v>313</v>
      </c>
      <c r="E20" s="74">
        <f t="shared" si="1"/>
        <v>0.2071475843812045</v>
      </c>
      <c r="F20" s="25">
        <f t="shared" si="2"/>
        <v>27.730000000000018</v>
      </c>
      <c r="G20" s="23">
        <f t="shared" si="3"/>
        <v>0.08859424920127812</v>
      </c>
    </row>
    <row r="21" spans="1:10" ht="12.75">
      <c r="A21" s="9" t="s">
        <v>35</v>
      </c>
      <c r="B21" s="46">
        <v>446.2</v>
      </c>
      <c r="C21" s="74">
        <f t="shared" si="0"/>
        <v>0.26422692011606563</v>
      </c>
      <c r="D21" s="46">
        <v>433.83</v>
      </c>
      <c r="E21" s="74">
        <f t="shared" si="1"/>
        <v>0.287114493712773</v>
      </c>
      <c r="F21" s="25">
        <f t="shared" si="2"/>
        <v>12.370000000000005</v>
      </c>
      <c r="G21" s="23">
        <f t="shared" si="3"/>
        <v>0.02851347301938545</v>
      </c>
      <c r="J21" s="31"/>
    </row>
    <row r="22" spans="1:10" s="27" customFormat="1" ht="12.75">
      <c r="A22" s="42" t="s">
        <v>36</v>
      </c>
      <c r="B22" s="51">
        <f>SUM(B16:B21)</f>
        <v>1688.66</v>
      </c>
      <c r="C22" s="75">
        <f t="shared" si="0"/>
        <v>0.9999763131402856</v>
      </c>
      <c r="D22" s="51">
        <f>SUM(D16:D21)</f>
        <v>1511.06</v>
      </c>
      <c r="E22" s="75">
        <f t="shared" si="1"/>
        <v>1.0000397088021178</v>
      </c>
      <c r="F22" s="44">
        <f t="shared" si="2"/>
        <v>177.60000000000014</v>
      </c>
      <c r="G22" s="45">
        <f t="shared" si="3"/>
        <v>0.11753338715868344</v>
      </c>
      <c r="J22" s="31"/>
    </row>
    <row r="23" ht="12.75">
      <c r="J23" s="31"/>
    </row>
    <row r="24" spans="1:10" ht="12.75">
      <c r="A24" s="88" t="s">
        <v>65</v>
      </c>
      <c r="B24" s="102">
        <f>+B10</f>
        <v>41729</v>
      </c>
      <c r="C24" s="102">
        <f>+D10</f>
        <v>41364</v>
      </c>
      <c r="D24" s="103" t="s">
        <v>15</v>
      </c>
      <c r="E24" s="105" t="s">
        <v>16</v>
      </c>
      <c r="J24" s="31"/>
    </row>
    <row r="25" spans="1:10" ht="12.75">
      <c r="A25" s="9" t="s">
        <v>22</v>
      </c>
      <c r="B25" s="46">
        <f>B8</f>
        <v>69.79999999999998</v>
      </c>
      <c r="C25" s="46">
        <f>D8</f>
        <v>64.69999999999999</v>
      </c>
      <c r="D25" s="121">
        <f>B25-C25</f>
        <v>5.099999999999994</v>
      </c>
      <c r="E25" s="126">
        <f>B25/C25-1</f>
        <v>0.07882534775888717</v>
      </c>
      <c r="J25" s="31"/>
    </row>
    <row r="26" spans="1:10" ht="12.75">
      <c r="A26" s="9" t="s">
        <v>23</v>
      </c>
      <c r="B26" s="46">
        <f>Acqua!B18</f>
        <v>275.608</v>
      </c>
      <c r="C26" s="46">
        <f>Acqua!C18</f>
        <v>271.112</v>
      </c>
      <c r="D26" s="121">
        <f>B26-C26</f>
        <v>4.495999999999981</v>
      </c>
      <c r="E26" s="126">
        <f>B26/C26-1</f>
        <v>0.01658355218507479</v>
      </c>
      <c r="J26" s="31"/>
    </row>
    <row r="27" spans="1:5" ht="12.75">
      <c r="A27" s="12" t="s">
        <v>24</v>
      </c>
      <c r="B27" s="22">
        <f>+B25/B26</f>
        <v>0.2532582508490319</v>
      </c>
      <c r="C27" s="22">
        <f>+C25/C26</f>
        <v>0.23864675853521786</v>
      </c>
      <c r="D27" s="138" t="s">
        <v>91</v>
      </c>
      <c r="E27" s="13"/>
    </row>
    <row r="29" ht="12.75">
      <c r="D29" s="140"/>
    </row>
    <row r="30" ht="12.75">
      <c r="D30" s="140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2" r:id="rId1"/>
  <ignoredErrors>
    <ignoredError sqref="C8 C13 C15 C2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3:G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140625" style="0" customWidth="1"/>
    <col min="2" max="2" width="10.7109375" style="0" customWidth="1"/>
    <col min="3" max="4" width="10.8515625" style="0" customWidth="1"/>
    <col min="5" max="5" width="9.7109375" style="0" customWidth="1"/>
    <col min="6" max="6" width="10.140625" style="0" customWidth="1"/>
    <col min="7" max="7" width="10.57421875" style="0" customWidth="1"/>
    <col min="9" max="9" width="26.00390625" style="0" customWidth="1"/>
  </cols>
  <sheetData>
    <row r="3" spans="1:7" ht="12.75">
      <c r="A3" s="89" t="s">
        <v>64</v>
      </c>
      <c r="B3" s="106">
        <v>41729</v>
      </c>
      <c r="C3" s="113" t="s">
        <v>18</v>
      </c>
      <c r="D3" s="106">
        <v>41364</v>
      </c>
      <c r="E3" s="114" t="s">
        <v>18</v>
      </c>
      <c r="F3" s="107" t="s">
        <v>15</v>
      </c>
      <c r="G3" s="108" t="s">
        <v>16</v>
      </c>
    </row>
    <row r="4" spans="1:7" ht="12.75">
      <c r="A4" s="28" t="s">
        <v>19</v>
      </c>
      <c r="B4" s="128">
        <v>28.5</v>
      </c>
      <c r="C4" s="72">
        <f>+B4/B$4</f>
        <v>1</v>
      </c>
      <c r="D4" s="128">
        <v>33.4</v>
      </c>
      <c r="E4" s="72">
        <f>D4/$D$4</f>
        <v>1</v>
      </c>
      <c r="F4" s="29">
        <f>B4-D4</f>
        <v>-4.899999999999999</v>
      </c>
      <c r="G4" s="30">
        <f>B4/D4-1</f>
        <v>-0.1467065868263473</v>
      </c>
    </row>
    <row r="5" spans="1:7" ht="12.75">
      <c r="A5" s="9" t="s">
        <v>20</v>
      </c>
      <c r="B5" s="121">
        <v>-19.5</v>
      </c>
      <c r="C5" s="73">
        <f>+B5/B$4</f>
        <v>-0.6842105263157895</v>
      </c>
      <c r="D5" s="121">
        <v>-21.7</v>
      </c>
      <c r="E5" s="73">
        <f>D5/$D$4</f>
        <v>-0.6497005988023952</v>
      </c>
      <c r="F5" s="65">
        <f>B5-D5</f>
        <v>2.1999999999999993</v>
      </c>
      <c r="G5" s="37">
        <f>B5/D5-1</f>
        <v>-0.10138248847926268</v>
      </c>
    </row>
    <row r="6" spans="1:7" ht="12.75">
      <c r="A6" s="9" t="s">
        <v>6</v>
      </c>
      <c r="B6" s="121">
        <v>-4.7</v>
      </c>
      <c r="C6" s="73">
        <f>+B6/B$4</f>
        <v>-0.1649122807017544</v>
      </c>
      <c r="D6" s="121">
        <v>-6.1</v>
      </c>
      <c r="E6" s="73">
        <f>D6/$D$4</f>
        <v>-0.18263473053892215</v>
      </c>
      <c r="F6" s="65">
        <f>B6-D6</f>
        <v>1.3999999999999995</v>
      </c>
      <c r="G6" s="37">
        <f>B6/D6-1</f>
        <v>-0.2295081967213114</v>
      </c>
    </row>
    <row r="7" spans="1:7" ht="12.75">
      <c r="A7" s="9" t="s">
        <v>8</v>
      </c>
      <c r="B7" s="123">
        <v>0.2</v>
      </c>
      <c r="C7" s="74">
        <f>+B7/B$4</f>
        <v>0.007017543859649123</v>
      </c>
      <c r="D7" s="123">
        <v>0.2</v>
      </c>
      <c r="E7" s="74">
        <f>D7/$D$4</f>
        <v>0.005988023952095809</v>
      </c>
      <c r="F7" s="36">
        <f>B7-D7</f>
        <v>0</v>
      </c>
      <c r="G7" s="37">
        <f>B7/D7-1</f>
        <v>0</v>
      </c>
    </row>
    <row r="8" spans="1:7" ht="12.75">
      <c r="A8" s="42" t="s">
        <v>21</v>
      </c>
      <c r="B8" s="43">
        <f>SUM(B4:B7)</f>
        <v>4.5</v>
      </c>
      <c r="C8" s="75">
        <f>+B8/B$4</f>
        <v>0.15789473684210525</v>
      </c>
      <c r="D8" s="43">
        <f>SUM(D4:D7)</f>
        <v>5.8</v>
      </c>
      <c r="E8" s="75">
        <f>D8/$D$4</f>
        <v>0.17365269461077845</v>
      </c>
      <c r="F8" s="44">
        <f>B8-D8</f>
        <v>-1.2999999999999998</v>
      </c>
      <c r="G8" s="45">
        <f>B8/D8-1</f>
        <v>-0.22413793103448276</v>
      </c>
    </row>
    <row r="9" spans="1:7" ht="12.75">
      <c r="A9" s="10"/>
      <c r="B9" s="10"/>
      <c r="C9" s="10"/>
      <c r="D9" s="10"/>
      <c r="E9" s="10"/>
      <c r="F9" s="10"/>
      <c r="G9" s="10"/>
    </row>
    <row r="10" spans="1:5" ht="12.75">
      <c r="A10" s="89" t="s">
        <v>14</v>
      </c>
      <c r="B10" s="106">
        <f>+B3</f>
        <v>41729</v>
      </c>
      <c r="C10" s="106">
        <f>+D3</f>
        <v>41364</v>
      </c>
      <c r="D10" s="107" t="s">
        <v>15</v>
      </c>
      <c r="E10" s="109" t="s">
        <v>16</v>
      </c>
    </row>
    <row r="11" spans="1:5" ht="12.75">
      <c r="A11" s="28" t="s">
        <v>37</v>
      </c>
      <c r="D11" s="25"/>
      <c r="E11" s="11"/>
    </row>
    <row r="12" spans="1:5" ht="12.75">
      <c r="A12" s="9" t="s">
        <v>74</v>
      </c>
      <c r="B12" s="47">
        <v>443.2</v>
      </c>
      <c r="C12" s="47">
        <v>459.1</v>
      </c>
      <c r="D12" s="25">
        <f>B12-C12</f>
        <v>-15.900000000000034</v>
      </c>
      <c r="E12" s="23">
        <f>B12/C12-1</f>
        <v>-0.03463297756480077</v>
      </c>
    </row>
    <row r="13" spans="1:5" ht="12.75">
      <c r="A13" s="12" t="s">
        <v>38</v>
      </c>
      <c r="B13" s="135">
        <v>120</v>
      </c>
      <c r="C13" s="135">
        <v>114</v>
      </c>
      <c r="D13" s="26">
        <f>B13-C13</f>
        <v>6</v>
      </c>
      <c r="E13" s="24">
        <f>B13/C13-1</f>
        <v>0.05263157894736836</v>
      </c>
    </row>
    <row r="15" spans="1:5" ht="12.75">
      <c r="A15" s="90" t="s">
        <v>65</v>
      </c>
      <c r="B15" s="106">
        <f>+B3</f>
        <v>41729</v>
      </c>
      <c r="C15" s="106">
        <f>+C10</f>
        <v>41364</v>
      </c>
      <c r="D15" s="107" t="s">
        <v>15</v>
      </c>
      <c r="E15" s="109" t="s">
        <v>16</v>
      </c>
    </row>
    <row r="16" spans="1:5" ht="12.75">
      <c r="A16" s="9" t="s">
        <v>22</v>
      </c>
      <c r="B16" s="46">
        <f>B8</f>
        <v>4.5</v>
      </c>
      <c r="C16" s="46">
        <f>D8</f>
        <v>5.8</v>
      </c>
      <c r="D16" s="121">
        <f>B16-C16</f>
        <v>-1.2999999999999998</v>
      </c>
      <c r="E16" s="126">
        <f>B16/C16-1</f>
        <v>-0.22413793103448276</v>
      </c>
    </row>
    <row r="17" spans="1:5" ht="12.75">
      <c r="A17" s="9" t="s">
        <v>23</v>
      </c>
      <c r="B17" s="46">
        <f>Ambiente!B26</f>
        <v>275.608</v>
      </c>
      <c r="C17" s="46">
        <f>Ambiente!C26</f>
        <v>271.112</v>
      </c>
      <c r="D17" s="121">
        <f>B17-C17</f>
        <v>4.495999999999981</v>
      </c>
      <c r="E17" s="126">
        <f>B17/C17-1</f>
        <v>0.01658355218507479</v>
      </c>
    </row>
    <row r="18" spans="1:5" ht="12.75">
      <c r="A18" s="12" t="s">
        <v>24</v>
      </c>
      <c r="B18" s="22">
        <f>+B16/B17</f>
        <v>0.016327537662186874</v>
      </c>
      <c r="C18" s="22">
        <f>+C16/C17</f>
        <v>0.02139337248074596</v>
      </c>
      <c r="D18" s="138" t="s">
        <v>90</v>
      </c>
      <c r="E18" s="13"/>
    </row>
    <row r="20" ht="12.75">
      <c r="C20" s="140"/>
    </row>
  </sheetData>
  <sheetProtection/>
  <printOptions/>
  <pageMargins left="0.2" right="0.17" top="1" bottom="1" header="0.5" footer="0.5"/>
  <pageSetup fitToHeight="1" fitToWidth="1" horizontalDpi="600" verticalDpi="600" orientation="portrait" paperSize="9" scale="81" r:id="rId1"/>
  <ignoredErrors>
    <ignoredError sqref="C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cp:lastPrinted>2010-05-07T12:03:19Z</cp:lastPrinted>
  <dcterms:created xsi:type="dcterms:W3CDTF">2008-08-08T14:48:29Z</dcterms:created>
  <dcterms:modified xsi:type="dcterms:W3CDTF">2014-05-09T15:29:45Z</dcterms:modified>
  <cp:category/>
  <cp:version/>
  <cp:contentType/>
  <cp:contentStatus/>
</cp:coreProperties>
</file>